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 tabRatio="784"/>
  </bookViews>
  <sheets>
    <sheet name="汇总" sheetId="16" r:id="rId1"/>
    <sheet name="平福头片" sheetId="30" r:id="rId2"/>
    <sheet name="塘底" sheetId="9" r:id="rId3"/>
    <sheet name="上梧江" sheetId="10" r:id="rId4"/>
    <sheet name="五星岭" sheetId="13" r:id="rId5"/>
    <sheet name="阳明山 " sheetId="19" r:id="rId6"/>
    <sheet name="拨款" sheetId="15" r:id="rId7"/>
  </sheets>
  <definedNames>
    <definedName name="_xlnm._FilterDatabase" localSheetId="1" hidden="1">平福头片!$6:$195</definedName>
    <definedName name="_xlnm._FilterDatabase" localSheetId="2" hidden="1">塘底!$A$6:$O$582</definedName>
    <definedName name="_xlnm._FilterDatabase" localSheetId="3" hidden="1">上梧江!$A$6:$O$315</definedName>
    <definedName name="_xlnm._FilterDatabase" localSheetId="4" hidden="1">五星岭!$A$6:$O$119</definedName>
    <definedName name="_xlnm._FilterDatabase" localSheetId="5" hidden="1">'阳明山 '!$A$6:$O$806</definedName>
    <definedName name="_xlnm.Print_Area" localSheetId="3">上梧江!$A$1:$O$214</definedName>
    <definedName name="_xlnm.Print_Titles" localSheetId="3">上梧江!$1:$5</definedName>
    <definedName name="_xlnm.Print_Titles" localSheetId="2">塘底!$1:$5</definedName>
    <definedName name="_xlnm.Print_Titles" localSheetId="4">五星岭!$1:$5</definedName>
    <definedName name="_xlnm.Print_Titles" localSheetId="5">'阳明山 '!$1:$5</definedName>
    <definedName name="_xlnm.Print_Area" localSheetId="1">平福头片!$A$1:$O$184</definedName>
    <definedName name="_xlnm.Print_Titles" localSheetId="1">平福头片!$1:$5</definedName>
  </definedNames>
  <calcPr calcId="144525"/>
</workbook>
</file>

<file path=xl/sharedStrings.xml><?xml version="1.0" encoding="utf-8"?>
<sst xmlns="http://schemas.openxmlformats.org/spreadsheetml/2006/main" count="6097" uniqueCount="2045">
  <si>
    <t>双牌县2022年森林生态效益补助资金（第一批发放）汇总表</t>
  </si>
  <si>
    <t>双牌县</t>
  </si>
  <si>
    <t>单位：亩、元</t>
  </si>
  <si>
    <t>单位</t>
  </si>
  <si>
    <t>公益林面积/补助标准（国有国家级14.75元/亩，国有省级14.75元/亩，集体（个人）17.75元/亩）</t>
  </si>
  <si>
    <t>应补助金额</t>
  </si>
  <si>
    <t>实发补助金额</t>
  </si>
  <si>
    <t>备注</t>
  </si>
  <si>
    <t>合计</t>
  </si>
  <si>
    <t>国家级</t>
  </si>
  <si>
    <t>省级</t>
  </si>
  <si>
    <t>国有</t>
  </si>
  <si>
    <t>集体</t>
  </si>
  <si>
    <t>个人</t>
  </si>
  <si>
    <t>小计</t>
  </si>
  <si>
    <t>扣管护费（2.25元/亩)</t>
  </si>
  <si>
    <t>实发金额</t>
  </si>
  <si>
    <t>平福头</t>
  </si>
  <si>
    <t>塘底乡</t>
  </si>
  <si>
    <t>上梧江瑶族乡</t>
  </si>
  <si>
    <t>五星岭乡</t>
  </si>
  <si>
    <t>阳明山管理局</t>
  </si>
  <si>
    <t>阳明山管理局国有</t>
  </si>
  <si>
    <t>国营打鼓坪林场</t>
  </si>
  <si>
    <t>国营五星岭林场</t>
  </si>
  <si>
    <t>国营泷泊林场</t>
  </si>
  <si>
    <t>双牌县林业开发有限责任公司</t>
  </si>
  <si>
    <t>双牌县林业科学研究所</t>
  </si>
  <si>
    <t>双牌县木材购销储运公司</t>
  </si>
  <si>
    <t>暂缓发放</t>
  </si>
  <si>
    <t>备注：1、湘财预〔2021〕326号和湘财资环指〔2022〕26号，补偿面积65.0322万亩，其中国家级45.7161万亩（国有7.4332万亩，非国有38.2829万亩），省级19.3161万亩（国有9.6752万亩，非国有9.6409万亩），补偿金额1105.03万元。
      2、管护费每亩提取2.25元/亩（湘财农【2014】1号），管护费用于护林、森林防火、林业有害生物防治、监测预报、公益林保险、公益林宣传牌设立等。</t>
  </si>
  <si>
    <t>单位负责人签章：</t>
  </si>
  <si>
    <t>制表人：吕海军</t>
  </si>
  <si>
    <t>双牌县2022年森林生态效益补助资金发放花名册(第一批）</t>
  </si>
  <si>
    <t>乡镇场（单位）</t>
  </si>
  <si>
    <t>村</t>
  </si>
  <si>
    <t>组</t>
  </si>
  <si>
    <t>姓名</t>
  </si>
  <si>
    <t>应补金额</t>
  </si>
  <si>
    <t>扣管护费
(2.25元/亩)</t>
  </si>
  <si>
    <t>实发金额(元)</t>
  </si>
  <si>
    <t>平福头片</t>
  </si>
  <si>
    <t>总计</t>
  </si>
  <si>
    <t>冲头村</t>
  </si>
  <si>
    <t>1组</t>
  </si>
  <si>
    <t>邓凤珠</t>
  </si>
  <si>
    <t>黄光明</t>
  </si>
  <si>
    <t>黄光训</t>
  </si>
  <si>
    <t>黄生勇</t>
  </si>
  <si>
    <t>李顶富</t>
  </si>
  <si>
    <t>李顶荣</t>
  </si>
  <si>
    <t>李光荣</t>
  </si>
  <si>
    <t>唐新民</t>
  </si>
  <si>
    <t>唐玉英</t>
  </si>
  <si>
    <t>陶继才</t>
  </si>
  <si>
    <t>陶汝兵</t>
  </si>
  <si>
    <t>1组集体</t>
  </si>
  <si>
    <t>陶如纯</t>
  </si>
  <si>
    <t>2组</t>
  </si>
  <si>
    <t>李怀春</t>
  </si>
  <si>
    <t>廖卢山</t>
  </si>
  <si>
    <t>廖明柏</t>
  </si>
  <si>
    <t>廖明梅</t>
  </si>
  <si>
    <t>廖明枝</t>
  </si>
  <si>
    <t>廖培光</t>
  </si>
  <si>
    <t>廖培辉</t>
  </si>
  <si>
    <t>廖培坤</t>
  </si>
  <si>
    <t>廖五星</t>
  </si>
  <si>
    <t>马炳林</t>
  </si>
  <si>
    <t>马春林</t>
  </si>
  <si>
    <t>马解林</t>
  </si>
  <si>
    <t>马枚青</t>
  </si>
  <si>
    <t>马善林</t>
  </si>
  <si>
    <t>马水清</t>
  </si>
  <si>
    <t>马顺林</t>
  </si>
  <si>
    <t>马廷古</t>
  </si>
  <si>
    <t>马柱军</t>
  </si>
  <si>
    <t>马柱林</t>
  </si>
  <si>
    <t>夏大美</t>
  </si>
  <si>
    <t>3组</t>
  </si>
  <si>
    <t>金秀娣</t>
  </si>
  <si>
    <t>刘柱云</t>
  </si>
  <si>
    <t>马朝飞</t>
  </si>
  <si>
    <t>马朝尧</t>
  </si>
  <si>
    <t>马吉军</t>
  </si>
  <si>
    <t>马济安</t>
  </si>
  <si>
    <t>马善国</t>
  </si>
  <si>
    <t>马廷芳</t>
  </si>
  <si>
    <t>马廷甫</t>
  </si>
  <si>
    <t>马廷辉</t>
  </si>
  <si>
    <t>马廷耀</t>
  </si>
  <si>
    <t>马庭军</t>
  </si>
  <si>
    <t>齐艳丽</t>
  </si>
  <si>
    <t>4组</t>
  </si>
  <si>
    <t>邓锡峦</t>
  </si>
  <si>
    <t>马贵林</t>
  </si>
  <si>
    <t>马吉仔</t>
  </si>
  <si>
    <t>马立华</t>
  </si>
  <si>
    <t>马廷建</t>
  </si>
  <si>
    <t>马廷苏</t>
  </si>
  <si>
    <t>马义林</t>
  </si>
  <si>
    <t>章兴妹</t>
  </si>
  <si>
    <t>赵茂昌</t>
  </si>
  <si>
    <t>5组</t>
  </si>
  <si>
    <t>刘汉标</t>
  </si>
  <si>
    <t>刘汉荣</t>
  </si>
  <si>
    <t>刘柱国</t>
  </si>
  <si>
    <t>欧丽俊</t>
  </si>
  <si>
    <t>6组</t>
  </si>
  <si>
    <t>刘功武</t>
  </si>
  <si>
    <t>刘汉兴</t>
  </si>
  <si>
    <t>卢奇清</t>
  </si>
  <si>
    <t>魏春林</t>
  </si>
  <si>
    <t>魏寿明</t>
  </si>
  <si>
    <t>魏寿忠</t>
  </si>
  <si>
    <t>7组</t>
  </si>
  <si>
    <t>邓谢玉</t>
  </si>
  <si>
    <t>龚炳茂</t>
  </si>
  <si>
    <t>龚井翠</t>
  </si>
  <si>
    <t>龚振明</t>
  </si>
  <si>
    <t>黄光才</t>
  </si>
  <si>
    <t>黄满玉</t>
  </si>
  <si>
    <t>金五英</t>
  </si>
  <si>
    <t>罗功能</t>
  </si>
  <si>
    <t>马爱华</t>
  </si>
  <si>
    <t>马丽</t>
  </si>
  <si>
    <t>马六安</t>
  </si>
  <si>
    <t>马三安</t>
  </si>
  <si>
    <t>马三书</t>
  </si>
  <si>
    <t>马四安</t>
  </si>
  <si>
    <t>马廷冬</t>
  </si>
  <si>
    <t>马廷国</t>
  </si>
  <si>
    <t>马廷明</t>
  </si>
  <si>
    <t>马廷松</t>
  </si>
  <si>
    <t>马廷学</t>
  </si>
  <si>
    <t>马廷哲</t>
  </si>
  <si>
    <t>马伍安</t>
  </si>
  <si>
    <t>马晓东</t>
  </si>
  <si>
    <t>唐仁文</t>
  </si>
  <si>
    <t>唐永云</t>
  </si>
  <si>
    <t>王华国</t>
  </si>
  <si>
    <t>王巧玉</t>
  </si>
  <si>
    <t>魏五军</t>
  </si>
  <si>
    <t>周美凤</t>
  </si>
  <si>
    <t>8组</t>
  </si>
  <si>
    <t>钱礼财</t>
  </si>
  <si>
    <t>唐永兴</t>
  </si>
  <si>
    <t>王石桥</t>
  </si>
  <si>
    <t>9组</t>
  </si>
  <si>
    <t>王中权</t>
  </si>
  <si>
    <t>马明明</t>
  </si>
  <si>
    <t>枫木山村</t>
  </si>
  <si>
    <t>冯卫国</t>
  </si>
  <si>
    <t>岭脚村</t>
  </si>
  <si>
    <t>10组</t>
  </si>
  <si>
    <t>唐善民</t>
  </si>
  <si>
    <t>11组</t>
  </si>
  <si>
    <t>蒋元武</t>
  </si>
  <si>
    <t>12组</t>
  </si>
  <si>
    <t>唐顺会</t>
  </si>
  <si>
    <t>黄生顺</t>
  </si>
  <si>
    <t>黄生伟</t>
  </si>
  <si>
    <t>黄国生</t>
  </si>
  <si>
    <t>黄明合</t>
  </si>
  <si>
    <t>唐治宝</t>
  </si>
  <si>
    <t>唐海岸</t>
  </si>
  <si>
    <t>文治富</t>
  </si>
  <si>
    <t>唐顺标</t>
  </si>
  <si>
    <t>唐民</t>
  </si>
  <si>
    <t>禄寿村</t>
  </si>
  <si>
    <t>袁中平</t>
  </si>
  <si>
    <t>袁应宣</t>
  </si>
  <si>
    <t>袁雨林</t>
  </si>
  <si>
    <t>袁全林</t>
  </si>
  <si>
    <t>袁开松</t>
  </si>
  <si>
    <t>袁秋善</t>
  </si>
  <si>
    <t>袁波</t>
  </si>
  <si>
    <t>袁荣华</t>
  </si>
  <si>
    <t>袁叔平</t>
  </si>
  <si>
    <t>平福头村</t>
  </si>
  <si>
    <t>马廷棵</t>
  </si>
  <si>
    <t>邓良启</t>
  </si>
  <si>
    <t>唐炳湖</t>
  </si>
  <si>
    <t>13组</t>
  </si>
  <si>
    <t>陈爱坤</t>
  </si>
  <si>
    <t>14组</t>
  </si>
  <si>
    <t>陈三波</t>
  </si>
  <si>
    <t>丁深海</t>
  </si>
  <si>
    <t>陈军</t>
  </si>
  <si>
    <t>胡井姣</t>
  </si>
  <si>
    <t>陈锦双</t>
  </si>
  <si>
    <t>陈锦武</t>
  </si>
  <si>
    <t>陈四懂</t>
  </si>
  <si>
    <t>陈佳桐</t>
  </si>
  <si>
    <t>陈仲波</t>
  </si>
  <si>
    <t>郑满清</t>
  </si>
  <si>
    <t>蒋雪莉</t>
  </si>
  <si>
    <t>组集体</t>
  </si>
  <si>
    <t>陈朝辉</t>
  </si>
  <si>
    <t>何礼花</t>
  </si>
  <si>
    <t>蒋淑芳</t>
  </si>
  <si>
    <t>沙背甸村</t>
  </si>
  <si>
    <t>胡少于</t>
  </si>
  <si>
    <t>胡友华</t>
  </si>
  <si>
    <t>黄大辉</t>
  </si>
  <si>
    <t>黄爱民</t>
  </si>
  <si>
    <t>唐春生</t>
  </si>
  <si>
    <t>黄续</t>
  </si>
  <si>
    <t>黄新平</t>
  </si>
  <si>
    <t>黄善初</t>
  </si>
  <si>
    <t>黄明松</t>
  </si>
  <si>
    <t>黄德华</t>
  </si>
  <si>
    <t>黄生繁</t>
  </si>
  <si>
    <t>黄金明</t>
  </si>
  <si>
    <t>黄亚平</t>
  </si>
  <si>
    <t>黄成钢</t>
  </si>
  <si>
    <t>黄大斌</t>
  </si>
  <si>
    <t>黄明生</t>
  </si>
  <si>
    <t>黄善生</t>
  </si>
  <si>
    <t>黄升红</t>
  </si>
  <si>
    <t>黄卫国</t>
  </si>
  <si>
    <t>黄文</t>
  </si>
  <si>
    <t>黄旭生</t>
  </si>
  <si>
    <t>黄友辉</t>
  </si>
  <si>
    <t>黄志真</t>
  </si>
  <si>
    <t>汤桂珍</t>
  </si>
  <si>
    <t>樟古寺村</t>
  </si>
  <si>
    <t>蒋建林</t>
  </si>
  <si>
    <t>陶文才</t>
  </si>
  <si>
    <t>蒋吉才</t>
  </si>
  <si>
    <t>邓建晖</t>
  </si>
  <si>
    <t>唐茂姣</t>
  </si>
  <si>
    <t>周一想</t>
  </si>
  <si>
    <t>15组</t>
  </si>
  <si>
    <t>周一波</t>
  </si>
  <si>
    <t>刘志元</t>
  </si>
  <si>
    <t>李松石</t>
  </si>
  <si>
    <t>邓善林</t>
  </si>
  <si>
    <t>王先华</t>
  </si>
  <si>
    <t>左明政</t>
  </si>
  <si>
    <t>李时际</t>
  </si>
  <si>
    <t>蒋水欧</t>
  </si>
  <si>
    <t>蒋宝勋</t>
  </si>
  <si>
    <t>蒋明政</t>
  </si>
  <si>
    <t>韩江华</t>
  </si>
  <si>
    <t>蒋飞财</t>
  </si>
  <si>
    <t>周连红</t>
  </si>
  <si>
    <t>双牌县2021年森林生态效益补助资金发放花名册(第一批）</t>
  </si>
  <si>
    <t>塘底</t>
  </si>
  <si>
    <t>黄泥山村</t>
  </si>
  <si>
    <t>冯继平</t>
  </si>
  <si>
    <t>冯子贵</t>
  </si>
  <si>
    <t>李夫生</t>
  </si>
  <si>
    <t>李亲女</t>
  </si>
  <si>
    <t>李新海</t>
  </si>
  <si>
    <t>李新辉</t>
  </si>
  <si>
    <t>李新寿</t>
  </si>
  <si>
    <t>盘君林</t>
  </si>
  <si>
    <t>盘兴旺</t>
  </si>
  <si>
    <t>盘友兵</t>
  </si>
  <si>
    <t>盘友财</t>
  </si>
  <si>
    <t>盘友付</t>
  </si>
  <si>
    <t>王国清</t>
  </si>
  <si>
    <t>王国松</t>
  </si>
  <si>
    <t>赵剑勇</t>
  </si>
  <si>
    <t>赵海</t>
  </si>
  <si>
    <t>赵霖</t>
  </si>
  <si>
    <t>赵兴国</t>
  </si>
  <si>
    <t>赵兴龙</t>
  </si>
  <si>
    <t>赵兴万</t>
  </si>
  <si>
    <t>赵云</t>
  </si>
  <si>
    <t>赵子国</t>
  </si>
  <si>
    <t>赵子亮</t>
  </si>
  <si>
    <t>赵子龙</t>
  </si>
  <si>
    <t>赵子明</t>
  </si>
  <si>
    <t>李剑</t>
  </si>
  <si>
    <t>李子文</t>
  </si>
  <si>
    <t>盘金任</t>
  </si>
  <si>
    <t>盘明喜</t>
  </si>
  <si>
    <t>盘旺保</t>
  </si>
  <si>
    <t>盘伟强</t>
  </si>
  <si>
    <t>盘伟涛</t>
  </si>
  <si>
    <t>盘小林</t>
  </si>
  <si>
    <t>盘永德</t>
  </si>
  <si>
    <t>赵名龙</t>
  </si>
  <si>
    <t>赵子光</t>
  </si>
  <si>
    <t>赵子梁</t>
  </si>
  <si>
    <t>赵子文</t>
  </si>
  <si>
    <t>赵子云</t>
  </si>
  <si>
    <t>赵子政</t>
  </si>
  <si>
    <t>盘会英</t>
  </si>
  <si>
    <t>邓大平</t>
  </si>
  <si>
    <t>邓三甫</t>
  </si>
  <si>
    <t>邓三贤</t>
  </si>
  <si>
    <t>邓淑英</t>
  </si>
  <si>
    <t>邓四海</t>
  </si>
  <si>
    <t>邓四华</t>
  </si>
  <si>
    <t>邓四善</t>
  </si>
  <si>
    <t>邓四顺</t>
  </si>
  <si>
    <t>邓忠平</t>
  </si>
  <si>
    <t>方建清</t>
  </si>
  <si>
    <t>方建云</t>
  </si>
  <si>
    <t>李翠英</t>
  </si>
  <si>
    <t>盘继超</t>
  </si>
  <si>
    <t>盘继东</t>
  </si>
  <si>
    <t>盘继光</t>
  </si>
  <si>
    <t>盘继华</t>
  </si>
  <si>
    <t>盘继军</t>
  </si>
  <si>
    <t>盘继明</t>
  </si>
  <si>
    <t>盘继清</t>
  </si>
  <si>
    <t>盘继仁</t>
  </si>
  <si>
    <t>盘先伍</t>
  </si>
  <si>
    <t>盘心国</t>
  </si>
  <si>
    <t>盘心科</t>
  </si>
  <si>
    <t>盘心清</t>
  </si>
  <si>
    <t>盘心为</t>
  </si>
  <si>
    <t>方建平</t>
  </si>
  <si>
    <t>郭大妹</t>
  </si>
  <si>
    <t>蒋海波</t>
  </si>
  <si>
    <t>蒋海军</t>
  </si>
  <si>
    <t>蒋海秋</t>
  </si>
  <si>
    <t>蒋顺锋</t>
  </si>
  <si>
    <t>蒋顺光</t>
  </si>
  <si>
    <t>蒋天波</t>
  </si>
  <si>
    <t>蒋天地</t>
  </si>
  <si>
    <t>蒋天伟</t>
  </si>
  <si>
    <t>蒋小国</t>
  </si>
  <si>
    <t>蒋小平</t>
  </si>
  <si>
    <t>蒋顺涛</t>
  </si>
  <si>
    <t>蒋新彩</t>
  </si>
  <si>
    <t>蒋新纯</t>
  </si>
  <si>
    <t>蒋新东</t>
  </si>
  <si>
    <t>蒋新甫</t>
  </si>
  <si>
    <t>蒋新国</t>
  </si>
  <si>
    <t>蒋新绘</t>
  </si>
  <si>
    <t>蒋新平</t>
  </si>
  <si>
    <t>蒋新勇</t>
  </si>
  <si>
    <t>蒋娣</t>
  </si>
  <si>
    <t>卢满云</t>
  </si>
  <si>
    <t>盘美凤</t>
  </si>
  <si>
    <t>杨恩德</t>
  </si>
  <si>
    <t>杨恩清</t>
  </si>
  <si>
    <t>蒋新华</t>
  </si>
  <si>
    <t>蒋高波</t>
  </si>
  <si>
    <t>蒋高平</t>
  </si>
  <si>
    <t>蒋启保</t>
  </si>
  <si>
    <t>蒋启斌</t>
  </si>
  <si>
    <t>蒋启发</t>
  </si>
  <si>
    <t>蒋启富</t>
  </si>
  <si>
    <t>蒋启华</t>
  </si>
  <si>
    <t>蒋启坤</t>
  </si>
  <si>
    <t>蒋启清</t>
  </si>
  <si>
    <t>蒋启贤</t>
  </si>
  <si>
    <t>潘光辉</t>
  </si>
  <si>
    <t>潘光明</t>
  </si>
  <si>
    <t>杨恩福</t>
  </si>
  <si>
    <t>杨恩来</t>
  </si>
  <si>
    <t>杨恩文</t>
  </si>
  <si>
    <t>袁永忠</t>
  </si>
  <si>
    <t>邓四德</t>
  </si>
  <si>
    <t>方汉坤</t>
  </si>
  <si>
    <t>李满春</t>
  </si>
  <si>
    <t>李友爱</t>
  </si>
  <si>
    <t>盘继平</t>
  </si>
  <si>
    <t>盘名夫</t>
  </si>
  <si>
    <t>盘名辉</t>
  </si>
  <si>
    <t>盘生付</t>
  </si>
  <si>
    <t>盘生贵</t>
  </si>
  <si>
    <t>盘生伍</t>
  </si>
  <si>
    <t>盘生友</t>
  </si>
  <si>
    <t>盘生余</t>
  </si>
  <si>
    <t>刘家寨村</t>
  </si>
  <si>
    <t>蒋光辉</t>
  </si>
  <si>
    <t>袁道策</t>
  </si>
  <si>
    <t>袁道放</t>
  </si>
  <si>
    <t>袁道锋</t>
  </si>
  <si>
    <t>袁道连</t>
  </si>
  <si>
    <t>袁道林</t>
  </si>
  <si>
    <t>袁道清</t>
  </si>
  <si>
    <t>袁道荣</t>
  </si>
  <si>
    <t>袁道许</t>
  </si>
  <si>
    <t>袁道增</t>
  </si>
  <si>
    <t>袁道政</t>
  </si>
  <si>
    <t>袁红艳</t>
  </si>
  <si>
    <t>袁解放</t>
  </si>
  <si>
    <t>袁荣玉</t>
  </si>
  <si>
    <t>袁知民</t>
  </si>
  <si>
    <t>袁洲</t>
  </si>
  <si>
    <t>郑秀峦</t>
  </si>
  <si>
    <t>袁大朝</t>
  </si>
  <si>
    <t>袁建军</t>
  </si>
  <si>
    <t>袁艳清</t>
  </si>
  <si>
    <t>袁大学</t>
  </si>
  <si>
    <t>袁土保</t>
  </si>
  <si>
    <t>袁道安</t>
  </si>
  <si>
    <t>袁道举</t>
  </si>
  <si>
    <t>袁道奎</t>
  </si>
  <si>
    <t>袁道首</t>
  </si>
  <si>
    <t>袁道玉</t>
  </si>
  <si>
    <t>袁道洲</t>
  </si>
  <si>
    <t>袁瑞华</t>
  </si>
  <si>
    <t>袁瑞勇</t>
  </si>
  <si>
    <t>袁永国</t>
  </si>
  <si>
    <t>袁永龙</t>
  </si>
  <si>
    <t>袁柱清</t>
  </si>
  <si>
    <t>袁道爱</t>
  </si>
  <si>
    <t>袁道初</t>
  </si>
  <si>
    <t>袁瑞林</t>
  </si>
  <si>
    <t>刘先富</t>
  </si>
  <si>
    <t>刘先国</t>
  </si>
  <si>
    <t>刘先扬</t>
  </si>
  <si>
    <t>刘先英</t>
  </si>
  <si>
    <t>佘梅清</t>
  </si>
  <si>
    <t>袁大波</t>
  </si>
  <si>
    <t>袁大梧</t>
  </si>
  <si>
    <t>袁道猛</t>
  </si>
  <si>
    <t>袁利明</t>
  </si>
  <si>
    <t>袁解华</t>
  </si>
  <si>
    <t>袁永尚</t>
  </si>
  <si>
    <t>袁振华</t>
  </si>
  <si>
    <t>刘吉云</t>
  </si>
  <si>
    <t>蒋梅秀</t>
  </si>
  <si>
    <t>蒋银姣</t>
  </si>
  <si>
    <t>李红玉</t>
  </si>
  <si>
    <t>唐东林</t>
  </si>
  <si>
    <t>唐建华</t>
  </si>
  <si>
    <t>唐小平</t>
  </si>
  <si>
    <t>唐学才</t>
  </si>
  <si>
    <t>唐显辉</t>
  </si>
  <si>
    <t>唐学勇</t>
  </si>
  <si>
    <t>唐德贵</t>
  </si>
  <si>
    <t>唐亚洲</t>
  </si>
  <si>
    <t>唐悦林</t>
  </si>
  <si>
    <t>唐自富</t>
  </si>
  <si>
    <t>唐自规</t>
  </si>
  <si>
    <t>唐自贵</t>
  </si>
  <si>
    <t>唐自国</t>
  </si>
  <si>
    <t>唐自辉</t>
  </si>
  <si>
    <t>蒋银玉</t>
  </si>
  <si>
    <t>唐自军</t>
  </si>
  <si>
    <t>唐自亮</t>
  </si>
  <si>
    <t>唐自林</t>
  </si>
  <si>
    <t>唐自强</t>
  </si>
  <si>
    <t>唐亚东</t>
  </si>
  <si>
    <t>唐自显</t>
  </si>
  <si>
    <t>唐自笑</t>
  </si>
  <si>
    <t>唐自勇</t>
  </si>
  <si>
    <t>唐自友</t>
  </si>
  <si>
    <t>唐自羽</t>
  </si>
  <si>
    <t>唐自政</t>
  </si>
  <si>
    <t>袁道享</t>
  </si>
  <si>
    <t>袁满英</t>
  </si>
  <si>
    <t>陈小爱</t>
  </si>
  <si>
    <t>陈小军</t>
  </si>
  <si>
    <t>何苏凤</t>
  </si>
  <si>
    <t>蒋高军</t>
  </si>
  <si>
    <t>蒋启军</t>
  </si>
  <si>
    <t>蒋启远</t>
  </si>
  <si>
    <t>蒋琼清</t>
  </si>
  <si>
    <t>蒋启运</t>
  </si>
  <si>
    <t>蒋启政</t>
  </si>
  <si>
    <t>肖剑</t>
  </si>
  <si>
    <t>袁永建</t>
  </si>
  <si>
    <t>袁永学</t>
  </si>
  <si>
    <t>盘国旺</t>
  </si>
  <si>
    <t>盘登荣</t>
  </si>
  <si>
    <t>盘光云</t>
  </si>
  <si>
    <t>盘建华</t>
  </si>
  <si>
    <t>盘腊清</t>
  </si>
  <si>
    <t>盘心良</t>
  </si>
  <si>
    <t>赵国荣</t>
  </si>
  <si>
    <t>赵军旺</t>
  </si>
  <si>
    <t>赵子华</t>
  </si>
  <si>
    <t>麻滩村</t>
  </si>
  <si>
    <t>杜秋林</t>
  </si>
  <si>
    <t>方楚兴</t>
  </si>
  <si>
    <t>方国辉</t>
  </si>
  <si>
    <t>方汉彪</t>
  </si>
  <si>
    <t>方汉兵</t>
  </si>
  <si>
    <t>方汉朝</t>
  </si>
  <si>
    <t>方汉虎</t>
  </si>
  <si>
    <t>方汉军</t>
  </si>
  <si>
    <t>方汉龙</t>
  </si>
  <si>
    <t>方汉茂</t>
  </si>
  <si>
    <t>方汉明</t>
  </si>
  <si>
    <t>方汉平</t>
  </si>
  <si>
    <t>方汉顺</t>
  </si>
  <si>
    <t>方汉义</t>
  </si>
  <si>
    <t>方汉勇</t>
  </si>
  <si>
    <t>方汉忠</t>
  </si>
  <si>
    <t>方善贵</t>
  </si>
  <si>
    <t>方善华</t>
  </si>
  <si>
    <t>方善清</t>
  </si>
  <si>
    <t>夏美云</t>
  </si>
  <si>
    <t>冯金香</t>
  </si>
  <si>
    <t>江少华</t>
  </si>
  <si>
    <t>蒋腊清</t>
  </si>
  <si>
    <t>潘善姣</t>
  </si>
  <si>
    <t>盘华军</t>
  </si>
  <si>
    <t>盘心善</t>
  </si>
  <si>
    <t>盘幸福</t>
  </si>
  <si>
    <t>夏光辉</t>
  </si>
  <si>
    <t>夏国锋</t>
  </si>
  <si>
    <t>夏国华</t>
  </si>
  <si>
    <t>夏国清</t>
  </si>
  <si>
    <t>夏江永</t>
  </si>
  <si>
    <t>夏梦义</t>
  </si>
  <si>
    <t>夏小明</t>
  </si>
  <si>
    <t>夏小平</t>
  </si>
  <si>
    <t>陈凤娟</t>
  </si>
  <si>
    <t>陈子能</t>
  </si>
  <si>
    <t>甘金云</t>
  </si>
  <si>
    <t>胡红梅</t>
  </si>
  <si>
    <t>刘善荣</t>
  </si>
  <si>
    <t>夏光爱</t>
  </si>
  <si>
    <t>夏光能</t>
  </si>
  <si>
    <t>夏光清</t>
  </si>
  <si>
    <t>夏光日</t>
  </si>
  <si>
    <t>夏光永</t>
  </si>
  <si>
    <t>夏光月</t>
  </si>
  <si>
    <t>夏建波</t>
  </si>
  <si>
    <t>夏江通</t>
  </si>
  <si>
    <t>夏江云</t>
  </si>
  <si>
    <t>夏敏苧</t>
  </si>
  <si>
    <t>薛春姣</t>
  </si>
  <si>
    <t>喻姣荣</t>
  </si>
  <si>
    <t>喻永光</t>
  </si>
  <si>
    <t>喻永荣</t>
  </si>
  <si>
    <t>喻永兴</t>
  </si>
  <si>
    <t>赵春香</t>
  </si>
  <si>
    <t>黄智玉</t>
  </si>
  <si>
    <t>蒋继军</t>
  </si>
  <si>
    <t>刘松玉</t>
  </si>
  <si>
    <t>蒋金兰</t>
  </si>
  <si>
    <t>蒋顺国</t>
  </si>
  <si>
    <t>蒋小波</t>
  </si>
  <si>
    <t>蒋祖伟</t>
  </si>
  <si>
    <t>盘彩凤</t>
  </si>
  <si>
    <t>盘石国</t>
  </si>
  <si>
    <t>潘小妹</t>
  </si>
  <si>
    <t>唐志辉</t>
  </si>
  <si>
    <t>唐志军</t>
  </si>
  <si>
    <t>唐志平</t>
  </si>
  <si>
    <t>王建海</t>
  </si>
  <si>
    <t>王剑波</t>
  </si>
  <si>
    <t>郑辉仁</t>
  </si>
  <si>
    <t>郑辉跃</t>
  </si>
  <si>
    <t>郑飞亮</t>
  </si>
  <si>
    <t>陈茂平</t>
  </si>
  <si>
    <t>陈顺平</t>
  </si>
  <si>
    <t>陈祖伟</t>
  </si>
  <si>
    <t>崔冬荣</t>
  </si>
  <si>
    <t>蒋继锋</t>
  </si>
  <si>
    <t>刘昌德</t>
  </si>
  <si>
    <t>刘大国</t>
  </si>
  <si>
    <t>刘光浩</t>
  </si>
  <si>
    <t>刘苏英</t>
  </si>
  <si>
    <t>唐华国</t>
  </si>
  <si>
    <t>唐金银</t>
  </si>
  <si>
    <t>唐清海</t>
  </si>
  <si>
    <t>唐青山</t>
  </si>
  <si>
    <t>唐青松</t>
  </si>
  <si>
    <t>唐双得</t>
  </si>
  <si>
    <t>唐顺海</t>
  </si>
  <si>
    <t>唐顺先</t>
  </si>
  <si>
    <t>唐月早</t>
  </si>
  <si>
    <t>唐忠姣</t>
  </si>
  <si>
    <t>唐中平</t>
  </si>
  <si>
    <t>张海军</t>
  </si>
  <si>
    <t>左建军</t>
  </si>
  <si>
    <t>刘吉清</t>
  </si>
  <si>
    <t>汤洁海</t>
  </si>
  <si>
    <t>何进成</t>
  </si>
  <si>
    <t>蒋小明</t>
  </si>
  <si>
    <t>刘大冬</t>
  </si>
  <si>
    <t>刘光佑</t>
  </si>
  <si>
    <t>刘晓燕</t>
  </si>
  <si>
    <t>刘友香</t>
  </si>
  <si>
    <t>盘仲立</t>
  </si>
  <si>
    <t>汤洁辉</t>
  </si>
  <si>
    <t>汤洁军</t>
  </si>
  <si>
    <t>汤锦辉</t>
  </si>
  <si>
    <t>汤井贤</t>
  </si>
  <si>
    <t>唐艳姣</t>
  </si>
  <si>
    <t>唐新云</t>
  </si>
  <si>
    <t>夏木元</t>
  </si>
  <si>
    <t>蒋俊</t>
  </si>
  <si>
    <t>杨德爱</t>
  </si>
  <si>
    <t>张良飞</t>
  </si>
  <si>
    <t>张青山</t>
  </si>
  <si>
    <t>张青云</t>
  </si>
  <si>
    <t>李建勇</t>
  </si>
  <si>
    <t>方小妹</t>
  </si>
  <si>
    <t>蒋彩云</t>
  </si>
  <si>
    <t>蒋祝玉</t>
  </si>
  <si>
    <t>李楚财</t>
  </si>
  <si>
    <t>李楚华</t>
  </si>
  <si>
    <t>李得月</t>
  </si>
  <si>
    <t>刘吉生</t>
  </si>
  <si>
    <t>刘铸文</t>
  </si>
  <si>
    <t>盘辉松</t>
  </si>
  <si>
    <t>盘继祥</t>
  </si>
  <si>
    <t>盘继勇</t>
  </si>
  <si>
    <t>盘继治</t>
  </si>
  <si>
    <t>盘先军</t>
  </si>
  <si>
    <t>汤杰宇</t>
  </si>
  <si>
    <t>汤井金</t>
  </si>
  <si>
    <t>唐铖</t>
  </si>
  <si>
    <t>肖德妹</t>
  </si>
  <si>
    <t>朱建平</t>
  </si>
  <si>
    <t>朱用善</t>
  </si>
  <si>
    <t>朱用仕</t>
  </si>
  <si>
    <t>蒋美凤</t>
  </si>
  <si>
    <t>盘建和</t>
  </si>
  <si>
    <t>盘建民</t>
  </si>
  <si>
    <t>盘建平</t>
  </si>
  <si>
    <t>盘先兵</t>
  </si>
  <si>
    <t>盘先春</t>
  </si>
  <si>
    <t>盘先亮</t>
  </si>
  <si>
    <t>盘先明</t>
  </si>
  <si>
    <t>盘先仕</t>
  </si>
  <si>
    <t>盘先勇</t>
  </si>
  <si>
    <t>盘小春</t>
  </si>
  <si>
    <t>夏之祝</t>
  </si>
  <si>
    <t>夏学军</t>
  </si>
  <si>
    <t>熊小先</t>
  </si>
  <si>
    <t>方汉仁</t>
  </si>
  <si>
    <t>蒋高智</t>
  </si>
  <si>
    <t>蒋同甫</t>
  </si>
  <si>
    <t>盘继福</t>
  </si>
  <si>
    <t>盘继贵</t>
  </si>
  <si>
    <t>盘先华</t>
  </si>
  <si>
    <t>盘继付</t>
  </si>
  <si>
    <t>塘底村</t>
  </si>
  <si>
    <t>盘顺娥</t>
  </si>
  <si>
    <t>袁永泰</t>
  </si>
  <si>
    <t>袁道教</t>
  </si>
  <si>
    <t>袁道良</t>
  </si>
  <si>
    <t>袁道文</t>
  </si>
  <si>
    <t>袁黑林</t>
  </si>
  <si>
    <t>袁石清</t>
  </si>
  <si>
    <t>袁永德</t>
  </si>
  <si>
    <t>唐善玉</t>
  </si>
  <si>
    <t>袁永贵</t>
  </si>
  <si>
    <t>袁永华</t>
  </si>
  <si>
    <t>袁永久</t>
  </si>
  <si>
    <t>袁永荣</t>
  </si>
  <si>
    <t>袁道规</t>
  </si>
  <si>
    <t>袁道球</t>
  </si>
  <si>
    <t>袁吉林</t>
  </si>
  <si>
    <t>袁江林</t>
  </si>
  <si>
    <t>袁露</t>
  </si>
  <si>
    <t>袁松林</t>
  </si>
  <si>
    <t>袁永江</t>
  </si>
  <si>
    <t>袁兆军</t>
  </si>
  <si>
    <t>袁兆通</t>
  </si>
  <si>
    <t>袁兆远</t>
  </si>
  <si>
    <t>袁兆周</t>
  </si>
  <si>
    <t>冯生高</t>
  </si>
  <si>
    <t>冯生名</t>
  </si>
  <si>
    <t>冯生胜</t>
  </si>
  <si>
    <t>冯生旺</t>
  </si>
  <si>
    <t>何凤妹</t>
  </si>
  <si>
    <t>盘明金</t>
  </si>
  <si>
    <t>盘友华</t>
  </si>
  <si>
    <t>盘友明</t>
  </si>
  <si>
    <t>盘友旺</t>
  </si>
  <si>
    <t>盘有贵</t>
  </si>
  <si>
    <t>袁道斌</t>
  </si>
  <si>
    <t>袁道秀</t>
  </si>
  <si>
    <t>袁新宇</t>
  </si>
  <si>
    <t>何瑶波</t>
  </si>
  <si>
    <t>何瑶江</t>
  </si>
  <si>
    <t>何瑶玖</t>
  </si>
  <si>
    <t>何瑶琦</t>
  </si>
  <si>
    <t>蒋淑媛</t>
  </si>
  <si>
    <t>蒋天干</t>
  </si>
  <si>
    <t>李建光</t>
  </si>
  <si>
    <t>李忠成</t>
  </si>
  <si>
    <t>袁初开</t>
  </si>
  <si>
    <t>袁大英</t>
  </si>
  <si>
    <t>袁会清</t>
  </si>
  <si>
    <t>张顺忠</t>
  </si>
  <si>
    <t>张心德</t>
  </si>
  <si>
    <t>张顺华</t>
  </si>
  <si>
    <t>郭旺梅</t>
  </si>
  <si>
    <t>李红灯</t>
  </si>
  <si>
    <t>李红明</t>
  </si>
  <si>
    <t>李建法</t>
  </si>
  <si>
    <t>李建军</t>
  </si>
  <si>
    <t>李时毫</t>
  </si>
  <si>
    <t>李时晖</t>
  </si>
  <si>
    <t>李时荣</t>
  </si>
  <si>
    <t>李时暄</t>
  </si>
  <si>
    <t>李时玉</t>
  </si>
  <si>
    <t>刘知云</t>
  </si>
  <si>
    <t>李益文</t>
  </si>
  <si>
    <t>李益武</t>
  </si>
  <si>
    <t>袁道冬</t>
  </si>
  <si>
    <t>陈高清</t>
  </si>
  <si>
    <t>冯卫辉</t>
  </si>
  <si>
    <t>郭小军</t>
  </si>
  <si>
    <t>郭小平</t>
  </si>
  <si>
    <t>李猛</t>
  </si>
  <si>
    <t>李勇</t>
  </si>
  <si>
    <t>刘汉清</t>
  </si>
  <si>
    <t>刘少华</t>
  </si>
  <si>
    <t>刘少军</t>
  </si>
  <si>
    <t>刘少林</t>
  </si>
  <si>
    <t>瞿发琼</t>
  </si>
  <si>
    <t>唐怡</t>
  </si>
  <si>
    <t>熊小英</t>
  </si>
  <si>
    <t>袁大平</t>
  </si>
  <si>
    <t>袁道煌</t>
  </si>
  <si>
    <t>袁道路</t>
  </si>
  <si>
    <t>袁道青</t>
  </si>
  <si>
    <t>袁道寿</t>
  </si>
  <si>
    <t>袁仁平</t>
  </si>
  <si>
    <t>袁小勇</t>
  </si>
  <si>
    <t>袁永中</t>
  </si>
  <si>
    <t>袁兆云</t>
  </si>
  <si>
    <t>袁志军</t>
  </si>
  <si>
    <t>蒋飞生</t>
  </si>
  <si>
    <t>李建华</t>
  </si>
  <si>
    <t>潘小荣</t>
  </si>
  <si>
    <t>肖满玉</t>
  </si>
  <si>
    <t>谢满女</t>
  </si>
  <si>
    <t>袁道皮</t>
  </si>
  <si>
    <t>袁道生</t>
  </si>
  <si>
    <t>袁海军</t>
  </si>
  <si>
    <t>袁海平</t>
  </si>
  <si>
    <t>袁建波</t>
  </si>
  <si>
    <t>袁建清</t>
  </si>
  <si>
    <t>袁良玉</t>
  </si>
  <si>
    <t>袁凌波</t>
  </si>
  <si>
    <t>袁六波</t>
  </si>
  <si>
    <t>袁美英</t>
  </si>
  <si>
    <t>袁青波</t>
  </si>
  <si>
    <t>袁瑞生</t>
  </si>
  <si>
    <t>袁善忠</t>
  </si>
  <si>
    <t>袁小波</t>
  </si>
  <si>
    <t>袁小军</t>
  </si>
  <si>
    <t>袁新平</t>
  </si>
  <si>
    <t>袁永富</t>
  </si>
  <si>
    <t>袁兆昌</t>
  </si>
  <si>
    <t>袁兆吉</t>
  </si>
  <si>
    <t>袁兆林</t>
  </si>
  <si>
    <t>袁兆清</t>
  </si>
  <si>
    <t>周红艳</t>
  </si>
  <si>
    <t>李兰玉</t>
  </si>
  <si>
    <t>罗清秀</t>
  </si>
  <si>
    <t>袁永维</t>
  </si>
  <si>
    <t>第三批待发放</t>
  </si>
  <si>
    <t>袁道华</t>
  </si>
  <si>
    <t>袁道明</t>
  </si>
  <si>
    <t>袁道任</t>
  </si>
  <si>
    <t>袁道珍</t>
  </si>
  <si>
    <t>袁和平</t>
  </si>
  <si>
    <t>袁洪辉</t>
  </si>
  <si>
    <t>袁永福</t>
  </si>
  <si>
    <t>袁永红</t>
  </si>
  <si>
    <t>袁永辉</t>
  </si>
  <si>
    <t>袁永明</t>
  </si>
  <si>
    <t>袁永清</t>
  </si>
  <si>
    <t>袁永位</t>
  </si>
  <si>
    <t>袁永文</t>
  </si>
  <si>
    <t>袁永武</t>
  </si>
  <si>
    <t>袁永勇</t>
  </si>
  <si>
    <t>袁永增</t>
  </si>
  <si>
    <t>雷春凤</t>
  </si>
  <si>
    <t>袁大实</t>
  </si>
  <si>
    <t>袁大松</t>
  </si>
  <si>
    <t>袁大尧</t>
  </si>
  <si>
    <t>袁道德</t>
  </si>
  <si>
    <t>袁道理</t>
  </si>
  <si>
    <t>袁道旺</t>
  </si>
  <si>
    <t>袁道伟</t>
  </si>
  <si>
    <t>袁道贤</t>
  </si>
  <si>
    <t>袁道勇</t>
  </si>
  <si>
    <t>袁道友</t>
  </si>
  <si>
    <t>袁玲玲</t>
  </si>
  <si>
    <t>袁同玉</t>
  </si>
  <si>
    <t>李兼波</t>
  </si>
  <si>
    <t>李兼军</t>
  </si>
  <si>
    <t>李兼良</t>
  </si>
  <si>
    <t>李兼文</t>
  </si>
  <si>
    <t>李建海</t>
  </si>
  <si>
    <t>李建露</t>
  </si>
  <si>
    <t>李时峰</t>
  </si>
  <si>
    <t>李时国</t>
  </si>
  <si>
    <t>李时海</t>
  </si>
  <si>
    <t>李时军</t>
  </si>
  <si>
    <t>李时明</t>
  </si>
  <si>
    <t>李时仁</t>
  </si>
  <si>
    <t>李时秀</t>
  </si>
  <si>
    <t>李时旭</t>
  </si>
  <si>
    <t>唐春兰</t>
  </si>
  <si>
    <t>李时远</t>
  </si>
  <si>
    <t>李时珍</t>
  </si>
  <si>
    <t>李小平</t>
  </si>
  <si>
    <t>李忠民</t>
  </si>
  <si>
    <t>王巧云</t>
  </si>
  <si>
    <t>袁美云</t>
  </si>
  <si>
    <t>上梧江</t>
  </si>
  <si>
    <t>上梧江乡</t>
  </si>
  <si>
    <t>大竹漯村</t>
  </si>
  <si>
    <t>罗前贵</t>
  </si>
  <si>
    <t>马承桂</t>
  </si>
  <si>
    <t>马承旺</t>
  </si>
  <si>
    <t>马明文</t>
  </si>
  <si>
    <t>杨茗雄</t>
  </si>
  <si>
    <t>张常富</t>
  </si>
  <si>
    <t>张建顺</t>
  </si>
  <si>
    <t>周庚女</t>
  </si>
  <si>
    <t>周宏波</t>
  </si>
  <si>
    <t>进宝村</t>
  </si>
  <si>
    <t>唐家二组</t>
  </si>
  <si>
    <t>唐群湘</t>
  </si>
  <si>
    <t>唐家一组</t>
  </si>
  <si>
    <t>唐吉友</t>
  </si>
  <si>
    <t>潘家漯</t>
  </si>
  <si>
    <t>中间组</t>
  </si>
  <si>
    <t>潘艳文</t>
  </si>
  <si>
    <t>平漯村</t>
  </si>
  <si>
    <t>屈家</t>
  </si>
  <si>
    <t>屈财志</t>
  </si>
  <si>
    <t>杨梅岌组</t>
  </si>
  <si>
    <t>蒋国姣</t>
  </si>
  <si>
    <t>盘石生</t>
  </si>
  <si>
    <t>盘四女</t>
  </si>
  <si>
    <t>盘友祥</t>
  </si>
  <si>
    <t>张立文</t>
  </si>
  <si>
    <t>张永德</t>
  </si>
  <si>
    <t>赵子凤</t>
  </si>
  <si>
    <t>周生武</t>
  </si>
  <si>
    <t>上梧江村</t>
  </si>
  <si>
    <t>陈利平</t>
  </si>
  <si>
    <t>邓吉云</t>
  </si>
  <si>
    <t>杜兴桂</t>
  </si>
  <si>
    <t>何永恒</t>
  </si>
  <si>
    <t>何永连</t>
  </si>
  <si>
    <t>蒋爱国</t>
  </si>
  <si>
    <t>蒋继清</t>
  </si>
  <si>
    <t>蒋连富</t>
  </si>
  <si>
    <t>蒋连祥</t>
  </si>
  <si>
    <t>蒋启龙</t>
  </si>
  <si>
    <t>李庚荣</t>
  </si>
  <si>
    <t>李建国</t>
  </si>
  <si>
    <t>聂绍国</t>
  </si>
  <si>
    <t>聂绍华</t>
  </si>
  <si>
    <t>聂运贵</t>
  </si>
  <si>
    <t>屈祖柏</t>
  </si>
  <si>
    <t>屈祖栋</t>
  </si>
  <si>
    <t>屈祖松</t>
  </si>
  <si>
    <t>唐兴富</t>
  </si>
  <si>
    <t>唐兴贵</t>
  </si>
  <si>
    <t>唐兴华</t>
  </si>
  <si>
    <t>唐兴建</t>
  </si>
  <si>
    <t>唐兴旺</t>
  </si>
  <si>
    <t>伍国军</t>
  </si>
  <si>
    <t>伍贤恺</t>
  </si>
  <si>
    <t>伍国文</t>
  </si>
  <si>
    <t>伍贤斌</t>
  </si>
  <si>
    <t>杨昌茂</t>
  </si>
  <si>
    <t>杨凤仙</t>
  </si>
  <si>
    <t>唐秋荣</t>
  </si>
  <si>
    <t>袁建平</t>
  </si>
  <si>
    <t>袁建新</t>
  </si>
  <si>
    <t>张金莲</t>
  </si>
  <si>
    <t>郑满荣</t>
  </si>
  <si>
    <t>朱建新</t>
  </si>
  <si>
    <t>朱立新</t>
  </si>
  <si>
    <t>曾红明</t>
  </si>
  <si>
    <t>陈开明</t>
  </si>
  <si>
    <t>龚国利</t>
  </si>
  <si>
    <t>龚红英</t>
  </si>
  <si>
    <t>何永义</t>
  </si>
  <si>
    <t>何咏梅</t>
  </si>
  <si>
    <t>蒋满生</t>
  </si>
  <si>
    <t>蒋善生</t>
  </si>
  <si>
    <t>罗治飞</t>
  </si>
  <si>
    <t>聂运福</t>
  </si>
  <si>
    <t>聂运祯</t>
  </si>
  <si>
    <t>欧兴国</t>
  </si>
  <si>
    <t>盘初月</t>
  </si>
  <si>
    <t>盘高兰</t>
  </si>
  <si>
    <t>彭国民</t>
  </si>
  <si>
    <t>彭世波</t>
  </si>
  <si>
    <t>屈明超</t>
  </si>
  <si>
    <t>唐宏刚</t>
  </si>
  <si>
    <t>唐宏平</t>
  </si>
  <si>
    <t>唐文宣</t>
  </si>
  <si>
    <t>唐银莲</t>
  </si>
  <si>
    <t>伍意忠</t>
  </si>
  <si>
    <t>夏艳国</t>
  </si>
  <si>
    <t>夏月英</t>
  </si>
  <si>
    <t>薛桂志</t>
  </si>
  <si>
    <t>叶良文</t>
  </si>
  <si>
    <t>张国辉</t>
  </si>
  <si>
    <t>张国建</t>
  </si>
  <si>
    <t>周吉顺</t>
  </si>
  <si>
    <t>张吉松</t>
  </si>
  <si>
    <t>张志能</t>
  </si>
  <si>
    <t>钟顺玉</t>
  </si>
  <si>
    <t>周来旺</t>
  </si>
  <si>
    <t>周生为</t>
  </si>
  <si>
    <t>邓伟凤</t>
  </si>
  <si>
    <t>高连生</t>
  </si>
  <si>
    <t>蒋国民</t>
  </si>
  <si>
    <t>蒋四清</t>
  </si>
  <si>
    <t>李守翠</t>
  </si>
  <si>
    <t>廖学英</t>
  </si>
  <si>
    <t>廖学璋</t>
  </si>
  <si>
    <t>聂顺荣</t>
  </si>
  <si>
    <t>聂孝军</t>
  </si>
  <si>
    <t>秦建文</t>
  </si>
  <si>
    <t>秦子国</t>
  </si>
  <si>
    <t>邱爱国</t>
  </si>
  <si>
    <t>唐清国</t>
  </si>
  <si>
    <t>夏国汉</t>
  </si>
  <si>
    <t>夏吉国</t>
  </si>
  <si>
    <t>夏佳立</t>
  </si>
  <si>
    <t>夏建国</t>
  </si>
  <si>
    <t>叶美媛</t>
  </si>
  <si>
    <t>袁军</t>
  </si>
  <si>
    <t>何海霖</t>
  </si>
  <si>
    <t>何永富</t>
  </si>
  <si>
    <t>何永强</t>
  </si>
  <si>
    <t>何永荣</t>
  </si>
  <si>
    <t>何永新</t>
  </si>
  <si>
    <t>李永福</t>
  </si>
  <si>
    <t>廖湘</t>
  </si>
  <si>
    <t>宋光明</t>
  </si>
  <si>
    <t>唐水华</t>
  </si>
  <si>
    <t>唐小莲</t>
  </si>
  <si>
    <t>唐玉富</t>
  </si>
  <si>
    <t>唐玉贵</t>
  </si>
  <si>
    <t>唐玉荣</t>
  </si>
  <si>
    <t>颜昌辉</t>
  </si>
  <si>
    <t>颜昌军</t>
  </si>
  <si>
    <t>颜昌鹏</t>
  </si>
  <si>
    <t>颜昌勇</t>
  </si>
  <si>
    <t>张立</t>
  </si>
  <si>
    <t>张仁富</t>
  </si>
  <si>
    <t>张仁贵</t>
  </si>
  <si>
    <t>胡朝顺</t>
  </si>
  <si>
    <t>林超</t>
  </si>
  <si>
    <t>林辉</t>
  </si>
  <si>
    <t>林祖杨</t>
  </si>
  <si>
    <t>林建文</t>
  </si>
  <si>
    <t>林国平</t>
  </si>
  <si>
    <t>林德勇</t>
  </si>
  <si>
    <t>林德高</t>
  </si>
  <si>
    <t>文仁花</t>
  </si>
  <si>
    <t>胡葵花</t>
  </si>
  <si>
    <t>林祖茂</t>
  </si>
  <si>
    <t>林祖贤</t>
  </si>
  <si>
    <t>胡登海</t>
  </si>
  <si>
    <t>颜佳国</t>
  </si>
  <si>
    <t>胡登华</t>
  </si>
  <si>
    <t>胡小明</t>
  </si>
  <si>
    <t>奉桂兰</t>
  </si>
  <si>
    <t>全建荣</t>
  </si>
  <si>
    <t>林旭</t>
  </si>
  <si>
    <t>何小燕</t>
  </si>
  <si>
    <t>胡登明</t>
  </si>
  <si>
    <t>胡登富</t>
  </si>
  <si>
    <t>胡登陆</t>
  </si>
  <si>
    <t>胡登空</t>
  </si>
  <si>
    <t>胡志月</t>
  </si>
  <si>
    <t>胡让荣</t>
  </si>
  <si>
    <t>胡志云</t>
  </si>
  <si>
    <t>胡志武</t>
  </si>
  <si>
    <t>胡志良</t>
  </si>
  <si>
    <t>胡志远</t>
  </si>
  <si>
    <t>熊兵翠</t>
  </si>
  <si>
    <t>胡登国</t>
  </si>
  <si>
    <t>胡登福</t>
  </si>
  <si>
    <t>胡登建</t>
  </si>
  <si>
    <t>胡明科</t>
  </si>
  <si>
    <t>屈君华</t>
  </si>
  <si>
    <t>胡仁玉</t>
  </si>
  <si>
    <t>杜兴宏</t>
  </si>
  <si>
    <t>杜兴理</t>
  </si>
  <si>
    <t>杜兴旺</t>
  </si>
  <si>
    <t>杜兴武</t>
  </si>
  <si>
    <t>杜兴云</t>
  </si>
  <si>
    <t>罗华平</t>
  </si>
  <si>
    <t>杜忠文</t>
  </si>
  <si>
    <t>蒋贵军</t>
  </si>
  <si>
    <t>蒋元军</t>
  </si>
  <si>
    <t>罗霖</t>
  </si>
  <si>
    <t>罗前仕</t>
  </si>
  <si>
    <t>罗文军</t>
  </si>
  <si>
    <t>罗文义</t>
  </si>
  <si>
    <t>罗哲斌</t>
  </si>
  <si>
    <t>罗哲峰</t>
  </si>
  <si>
    <t>罗哲权</t>
  </si>
  <si>
    <t>罗哲新</t>
  </si>
  <si>
    <t>罗哲应</t>
  </si>
  <si>
    <t>罗哲云</t>
  </si>
  <si>
    <t>罗哲忠</t>
  </si>
  <si>
    <t>盘继文</t>
  </si>
  <si>
    <t>盘继艺</t>
  </si>
  <si>
    <t>盘善枝</t>
  </si>
  <si>
    <t>盘先斌</t>
  </si>
  <si>
    <t>叶良红</t>
  </si>
  <si>
    <t>叶良军</t>
  </si>
  <si>
    <t>叶良明</t>
  </si>
  <si>
    <t>叶良友</t>
  </si>
  <si>
    <t>叶良元</t>
  </si>
  <si>
    <t>叶良忠</t>
  </si>
  <si>
    <t>袁志华</t>
  </si>
  <si>
    <t>下岭铺村</t>
  </si>
  <si>
    <t>曹顺国</t>
  </si>
  <si>
    <t>曹玉凤</t>
  </si>
  <si>
    <t>崔朝良</t>
  </si>
  <si>
    <t>崔朝前</t>
  </si>
  <si>
    <t>崔朝中</t>
  </si>
  <si>
    <t>邓柳青</t>
  </si>
  <si>
    <t>奉金花</t>
  </si>
  <si>
    <t>何下洪</t>
  </si>
  <si>
    <t>何云红</t>
  </si>
  <si>
    <t>赖定荣</t>
  </si>
  <si>
    <t>赖定志</t>
  </si>
  <si>
    <t>赖学军</t>
  </si>
  <si>
    <t>李心洁</t>
  </si>
  <si>
    <t>林冠军</t>
  </si>
  <si>
    <t>林文军</t>
  </si>
  <si>
    <t>刘仁义</t>
  </si>
  <si>
    <t>毛定国</t>
  </si>
  <si>
    <t>毛光勇</t>
  </si>
  <si>
    <t>秦苏英</t>
  </si>
  <si>
    <t>唐智云</t>
  </si>
  <si>
    <t>肖建华</t>
  </si>
  <si>
    <t>谢丽梅</t>
  </si>
  <si>
    <t>曹香花</t>
  </si>
  <si>
    <t>崔大松</t>
  </si>
  <si>
    <t>龚德顺</t>
  </si>
  <si>
    <t>黄美玉</t>
  </si>
  <si>
    <t>黄天云</t>
  </si>
  <si>
    <t>李顺付</t>
  </si>
  <si>
    <t>李顺宏</t>
  </si>
  <si>
    <t>李顺华</t>
  </si>
  <si>
    <t>李顺生</t>
  </si>
  <si>
    <t>林慧君</t>
  </si>
  <si>
    <t>林中信</t>
  </si>
  <si>
    <t>周后军</t>
  </si>
  <si>
    <t>周后义</t>
  </si>
  <si>
    <t>蒋玉娣</t>
  </si>
  <si>
    <t>赖知恩</t>
  </si>
  <si>
    <t>李顺姣</t>
  </si>
  <si>
    <t>谭兰芳</t>
  </si>
  <si>
    <t>唐昌付</t>
  </si>
  <si>
    <t>唐昌文</t>
  </si>
  <si>
    <t>唐昌武</t>
  </si>
  <si>
    <t>唐国雄</t>
  </si>
  <si>
    <t>唐国英</t>
  </si>
  <si>
    <t>唐水生</t>
  </si>
  <si>
    <t>吴朝凤</t>
  </si>
  <si>
    <t>吴丽艳</t>
  </si>
  <si>
    <t>熊冬玉</t>
  </si>
  <si>
    <t>尹代平</t>
  </si>
  <si>
    <t>尹代忠</t>
  </si>
  <si>
    <t>尹德</t>
  </si>
  <si>
    <t>尹国平</t>
  </si>
  <si>
    <t>尹进军</t>
  </si>
  <si>
    <t>尹友军</t>
  </si>
  <si>
    <t>尹跃军</t>
  </si>
  <si>
    <t>周后明</t>
  </si>
  <si>
    <t>周仁东</t>
  </si>
  <si>
    <t>崔朝晖</t>
  </si>
  <si>
    <t>崔大富</t>
  </si>
  <si>
    <t>何四玉</t>
  </si>
  <si>
    <t>崔大进</t>
  </si>
  <si>
    <t>崔大明</t>
  </si>
  <si>
    <t>崔大能</t>
  </si>
  <si>
    <t>崔大友</t>
  </si>
  <si>
    <t>崔仕富</t>
  </si>
  <si>
    <t>崔仕高</t>
  </si>
  <si>
    <t>林德仁</t>
  </si>
  <si>
    <t>林德旺</t>
  </si>
  <si>
    <t>林德兴</t>
  </si>
  <si>
    <t>尹剑英</t>
  </si>
  <si>
    <t>周连英</t>
  </si>
  <si>
    <t>新立村</t>
  </si>
  <si>
    <t>大坪地</t>
  </si>
  <si>
    <t>奉天旭</t>
  </si>
  <si>
    <t>李家组</t>
  </si>
  <si>
    <t>奉定国</t>
  </si>
  <si>
    <t>龙北</t>
  </si>
  <si>
    <t>盘继高</t>
  </si>
  <si>
    <t>龙南</t>
  </si>
  <si>
    <t>奉天祥</t>
  </si>
  <si>
    <t>文家组</t>
  </si>
  <si>
    <t>奉朝章</t>
  </si>
  <si>
    <t>新田岭村</t>
  </si>
  <si>
    <t>三组</t>
  </si>
  <si>
    <t>蒋从文</t>
  </si>
  <si>
    <t>新田铺村</t>
  </si>
  <si>
    <t>6-10组5个组公山</t>
  </si>
  <si>
    <t>肖家贤</t>
  </si>
  <si>
    <t>八组</t>
  </si>
  <si>
    <t>崔海龙</t>
  </si>
  <si>
    <t>崔腊元</t>
  </si>
  <si>
    <t>崔仕海</t>
  </si>
  <si>
    <t>崔仕好</t>
  </si>
  <si>
    <t>崔仕良</t>
  </si>
  <si>
    <t>崔仕林</t>
  </si>
  <si>
    <t>唐永德</t>
  </si>
  <si>
    <t>杨运国</t>
  </si>
  <si>
    <t>周顺生</t>
  </si>
  <si>
    <t>十组</t>
  </si>
  <si>
    <t>崔喜清</t>
  </si>
  <si>
    <t>何朝能</t>
  </si>
  <si>
    <t>何朝文</t>
  </si>
  <si>
    <t>何朝伍</t>
  </si>
  <si>
    <t>青春村</t>
  </si>
  <si>
    <t>马桥头组</t>
  </si>
  <si>
    <t>周昌伟</t>
  </si>
  <si>
    <t>五四组</t>
  </si>
  <si>
    <t>林双勇</t>
  </si>
  <si>
    <t>邓家洞组</t>
  </si>
  <si>
    <t>草坪地组</t>
  </si>
  <si>
    <t>林青松</t>
  </si>
  <si>
    <t>青春村村民委员会</t>
  </si>
  <si>
    <t>五星岭</t>
  </si>
  <si>
    <t>朝阳村</t>
  </si>
  <si>
    <t>朝阳组</t>
  </si>
  <si>
    <t>李和平</t>
  </si>
  <si>
    <t>卢洪</t>
  </si>
  <si>
    <t>卢建军</t>
  </si>
  <si>
    <t>周勇军</t>
  </si>
  <si>
    <t>卢永荣</t>
  </si>
  <si>
    <t>卢永星</t>
  </si>
  <si>
    <t>卢志辉</t>
  </si>
  <si>
    <t>盘学智</t>
  </si>
  <si>
    <t>许建文</t>
  </si>
  <si>
    <t>许名学</t>
  </si>
  <si>
    <t>许时军</t>
  </si>
  <si>
    <t>许卫星</t>
  </si>
  <si>
    <t>许新华</t>
  </si>
  <si>
    <t>尹顺银</t>
  </si>
  <si>
    <t>尹顺志</t>
  </si>
  <si>
    <t>尹兴华</t>
  </si>
  <si>
    <t>张玉光</t>
  </si>
  <si>
    <t>盘淇安</t>
  </si>
  <si>
    <t>周江平</t>
  </si>
  <si>
    <t>周卫平</t>
  </si>
  <si>
    <t>东方组</t>
  </si>
  <si>
    <t>陈国华</t>
  </si>
  <si>
    <t>陈国清</t>
  </si>
  <si>
    <t>陈茂清</t>
  </si>
  <si>
    <t>陈明清</t>
  </si>
  <si>
    <t>陈明荣</t>
  </si>
  <si>
    <t>陈铁青</t>
  </si>
  <si>
    <t>龚忠连</t>
  </si>
  <si>
    <t>蒋启学</t>
  </si>
  <si>
    <t>卢满花</t>
  </si>
  <si>
    <t>聂成军</t>
  </si>
  <si>
    <t>盘春明</t>
  </si>
  <si>
    <t>盘继仙</t>
  </si>
  <si>
    <t>盘三清</t>
  </si>
  <si>
    <t>盘生财</t>
  </si>
  <si>
    <t>盘心合</t>
  </si>
  <si>
    <t>盘心龙</t>
  </si>
  <si>
    <t>盘学伍</t>
  </si>
  <si>
    <t>杨海平</t>
  </si>
  <si>
    <t>杨玲华</t>
  </si>
  <si>
    <t>江西村</t>
  </si>
  <si>
    <t>唐小清</t>
  </si>
  <si>
    <t>肖家山</t>
  </si>
  <si>
    <t>肖和文</t>
  </si>
  <si>
    <t>肖和勇</t>
  </si>
  <si>
    <t>小横漯</t>
  </si>
  <si>
    <t>邓善仁</t>
  </si>
  <si>
    <t>盘秋华</t>
  </si>
  <si>
    <t>盘水华</t>
  </si>
  <si>
    <t>盘友仁</t>
  </si>
  <si>
    <t>唐德红</t>
  </si>
  <si>
    <t>唐德新</t>
  </si>
  <si>
    <t>许明福</t>
  </si>
  <si>
    <t>许明细</t>
  </si>
  <si>
    <t>许伍林</t>
  </si>
  <si>
    <t>牙山村</t>
  </si>
  <si>
    <t>蒋顺诰</t>
  </si>
  <si>
    <t>长滩村</t>
  </si>
  <si>
    <t>胡家岭组</t>
  </si>
  <si>
    <t>胡利武</t>
  </si>
  <si>
    <t>胡名光</t>
  </si>
  <si>
    <t>胡名海</t>
  </si>
  <si>
    <t>胡名辉</t>
  </si>
  <si>
    <t>胡明义</t>
  </si>
  <si>
    <t>袁永生</t>
  </si>
  <si>
    <t>赵国富</t>
  </si>
  <si>
    <t>赵国强</t>
  </si>
  <si>
    <t>鲁塘组</t>
  </si>
  <si>
    <t>邓金香</t>
  </si>
  <si>
    <t>黄政权</t>
  </si>
  <si>
    <t>罗怀林</t>
  </si>
  <si>
    <t>罗怀平</t>
  </si>
  <si>
    <t>罗茂智</t>
  </si>
  <si>
    <t>罗贤军</t>
  </si>
  <si>
    <t>毛海军</t>
  </si>
  <si>
    <t>毛晓琳</t>
  </si>
  <si>
    <t>毛学礼</t>
  </si>
  <si>
    <t>毛学义</t>
  </si>
  <si>
    <t>毛致黎</t>
  </si>
  <si>
    <t>何美莲</t>
  </si>
  <si>
    <t>唐端红</t>
  </si>
  <si>
    <t>唐端军</t>
  </si>
  <si>
    <t>唐端平</t>
  </si>
  <si>
    <t>唐端正</t>
  </si>
  <si>
    <t>唐美玉</t>
  </si>
  <si>
    <t>唐五纯</t>
  </si>
  <si>
    <t>唐治富</t>
  </si>
  <si>
    <t>唐治华</t>
  </si>
  <si>
    <t>唐中光</t>
  </si>
  <si>
    <t>袁永姣</t>
  </si>
  <si>
    <t>婆漯组</t>
  </si>
  <si>
    <t>陈继安</t>
  </si>
  <si>
    <t>胡明楼</t>
  </si>
  <si>
    <t>蒋心龙</t>
  </si>
  <si>
    <t>蒋星武</t>
  </si>
  <si>
    <t>蒋振杰</t>
  </si>
  <si>
    <t>文运田</t>
  </si>
  <si>
    <t>沙坪组</t>
  </si>
  <si>
    <t>陈明杰</t>
  </si>
  <si>
    <t>龚吉青</t>
  </si>
  <si>
    <t>龚述平</t>
  </si>
  <si>
    <t>龚述伍</t>
  </si>
  <si>
    <t>唐柏洪</t>
  </si>
  <si>
    <t>唐柏清</t>
  </si>
  <si>
    <t>唐柏松</t>
  </si>
  <si>
    <t>唐德辉</t>
  </si>
  <si>
    <t>唐德军</t>
  </si>
  <si>
    <t>唐德亮</t>
  </si>
  <si>
    <t>唐德志</t>
  </si>
  <si>
    <t>唐心家</t>
  </si>
  <si>
    <t>赵石宝</t>
  </si>
  <si>
    <t>阳明山</t>
  </si>
  <si>
    <t>大田村</t>
  </si>
  <si>
    <t>龚高吉</t>
  </si>
  <si>
    <t>龚高明</t>
  </si>
  <si>
    <t>龚兴杰</t>
  </si>
  <si>
    <t>龚兴祥</t>
  </si>
  <si>
    <t>龚忠泉</t>
  </si>
  <si>
    <t>韩翠华</t>
  </si>
  <si>
    <t>何逢朝</t>
  </si>
  <si>
    <t>何美钱</t>
  </si>
  <si>
    <t>何三平</t>
  </si>
  <si>
    <t>何胜军</t>
  </si>
  <si>
    <t>何顺松</t>
  </si>
  <si>
    <t>何松柏</t>
  </si>
  <si>
    <t>何小銮</t>
  </si>
  <si>
    <t>何新玉</t>
  </si>
  <si>
    <t>何玉州</t>
  </si>
  <si>
    <t>胡根荣</t>
  </si>
  <si>
    <t>雷贵清</t>
  </si>
  <si>
    <t>李文彬</t>
  </si>
  <si>
    <t>李学军</t>
  </si>
  <si>
    <t>李学俊</t>
  </si>
  <si>
    <t>李学兰</t>
  </si>
  <si>
    <t>廖根娣</t>
  </si>
  <si>
    <t>刘发富</t>
  </si>
  <si>
    <t>刘国友</t>
  </si>
  <si>
    <t>龙满红</t>
  </si>
  <si>
    <t>欧阳明贵</t>
  </si>
  <si>
    <t>欧阳明生</t>
  </si>
  <si>
    <t>欧阳明武</t>
  </si>
  <si>
    <t>欧阳明尧</t>
  </si>
  <si>
    <t>欧阳千祥</t>
  </si>
  <si>
    <t>皮方身</t>
  </si>
  <si>
    <t>皮群祥</t>
  </si>
  <si>
    <t>皮扬凯</t>
  </si>
  <si>
    <t>皮扬崎</t>
  </si>
  <si>
    <t>皮玉竹</t>
  </si>
  <si>
    <t>皮自力</t>
  </si>
  <si>
    <t>唐大富</t>
  </si>
  <si>
    <t>唐六合</t>
  </si>
  <si>
    <t>唐言</t>
  </si>
  <si>
    <t>王保鸾</t>
  </si>
  <si>
    <t>王国顺</t>
  </si>
  <si>
    <t>王善清</t>
  </si>
  <si>
    <t>郑忠明</t>
  </si>
  <si>
    <t>郑小民</t>
  </si>
  <si>
    <t>周建平</t>
  </si>
  <si>
    <t>周瑞和</t>
  </si>
  <si>
    <t>周玉军</t>
  </si>
  <si>
    <t>龚礼忠</t>
  </si>
  <si>
    <t>龚儒宪</t>
  </si>
  <si>
    <t>龚石林</t>
  </si>
  <si>
    <t>龚五忠</t>
  </si>
  <si>
    <t>龚湘春</t>
  </si>
  <si>
    <t>龚向阳</t>
  </si>
  <si>
    <t>龚兴孝</t>
  </si>
  <si>
    <t>龚兴义</t>
  </si>
  <si>
    <t>龚月鸾</t>
  </si>
  <si>
    <t>姜金云</t>
  </si>
  <si>
    <t>蒋月香</t>
  </si>
  <si>
    <t>李贵妹</t>
  </si>
  <si>
    <t>罗红英</t>
  </si>
  <si>
    <t>罗瑞鸾</t>
  </si>
  <si>
    <t>唐本利</t>
  </si>
  <si>
    <t>唐本友</t>
  </si>
  <si>
    <t>唐俊华</t>
  </si>
  <si>
    <t>唐俊明</t>
  </si>
  <si>
    <t>唐俊善</t>
  </si>
  <si>
    <t>唐俊松</t>
  </si>
  <si>
    <t>唐俊新</t>
  </si>
  <si>
    <t>唐顺德</t>
  </si>
  <si>
    <t>唐天竹</t>
  </si>
  <si>
    <t>唐玉成</t>
  </si>
  <si>
    <t>唐志成</t>
  </si>
  <si>
    <t>王柏林</t>
  </si>
  <si>
    <t>王柏善</t>
  </si>
  <si>
    <t>王俊友</t>
  </si>
  <si>
    <t>王明德</t>
  </si>
  <si>
    <t>伍土惠</t>
  </si>
  <si>
    <t>周厚禄</t>
  </si>
  <si>
    <t>胡秀云</t>
  </si>
  <si>
    <t>周胜元</t>
  </si>
  <si>
    <t>龚兴德</t>
  </si>
  <si>
    <t>龚兴富</t>
  </si>
  <si>
    <t>龚镇国</t>
  </si>
  <si>
    <t>何才福</t>
  </si>
  <si>
    <t>何冬銮</t>
  </si>
  <si>
    <t>何水明</t>
  </si>
  <si>
    <t>何水贤</t>
  </si>
  <si>
    <t>何顺石</t>
  </si>
  <si>
    <t>刘朝青</t>
  </si>
  <si>
    <t>刘光群</t>
  </si>
  <si>
    <t>刘光兴</t>
  </si>
  <si>
    <t>刘国安</t>
  </si>
  <si>
    <t>刘国利</t>
  </si>
  <si>
    <t>刘国民</t>
  </si>
  <si>
    <t>刘国荣</t>
  </si>
  <si>
    <t>刘国兴</t>
  </si>
  <si>
    <t>刘国耀</t>
  </si>
  <si>
    <t>刘吉华</t>
  </si>
  <si>
    <t>刘荣昌</t>
  </si>
  <si>
    <t>刘上国</t>
  </si>
  <si>
    <t>刘上连</t>
  </si>
  <si>
    <t>刘上运</t>
  </si>
  <si>
    <t>刘小华</t>
  </si>
  <si>
    <t>刘勇</t>
  </si>
  <si>
    <t>罗冬玉</t>
  </si>
  <si>
    <t>阙珠英</t>
  </si>
  <si>
    <t>唐明艳</t>
  </si>
  <si>
    <t>周富忠</t>
  </si>
  <si>
    <t>周庚文</t>
  </si>
  <si>
    <t>周孝勇</t>
  </si>
  <si>
    <t>周兴安</t>
  </si>
  <si>
    <t>周兴忠</t>
  </si>
  <si>
    <t>何超斌</t>
  </si>
  <si>
    <t>何怀德</t>
  </si>
  <si>
    <t>何怀明</t>
  </si>
  <si>
    <t>何顺国</t>
  </si>
  <si>
    <t>何顺清</t>
  </si>
  <si>
    <t>何顺田</t>
  </si>
  <si>
    <t>何卫国</t>
  </si>
  <si>
    <t>何卫群</t>
  </si>
  <si>
    <t>何卫忠</t>
  </si>
  <si>
    <t>何新民</t>
  </si>
  <si>
    <t>何志超</t>
  </si>
  <si>
    <t>何志刚</t>
  </si>
  <si>
    <t>胡国艳</t>
  </si>
  <si>
    <t>蒋忠信</t>
  </si>
  <si>
    <t>蒋忠义</t>
  </si>
  <si>
    <t>刘福昌</t>
  </si>
  <si>
    <t>刘光坤</t>
  </si>
  <si>
    <t>刘光玉</t>
  </si>
  <si>
    <t>刘国军</t>
  </si>
  <si>
    <t>刘国联</t>
  </si>
  <si>
    <t>刘国尧</t>
  </si>
  <si>
    <t>刘国运</t>
  </si>
  <si>
    <t>刘君佐</t>
  </si>
  <si>
    <t>刘双英</t>
  </si>
  <si>
    <t>刘土恩</t>
  </si>
  <si>
    <t>刘永昌</t>
  </si>
  <si>
    <t>刘铸敏</t>
  </si>
  <si>
    <t>赵兰保</t>
  </si>
  <si>
    <t>周少清</t>
  </si>
  <si>
    <t>周孝明</t>
  </si>
  <si>
    <t>郭吉春</t>
  </si>
  <si>
    <t>郭吉根</t>
  </si>
  <si>
    <t>郭吉军</t>
  </si>
  <si>
    <t>何姗蓉</t>
  </si>
  <si>
    <t>廖双贵</t>
  </si>
  <si>
    <t>刘智艳</t>
  </si>
  <si>
    <t>欧阳苏云</t>
  </si>
  <si>
    <t>唐天喜</t>
  </si>
  <si>
    <t>王本松</t>
  </si>
  <si>
    <t>王本伟</t>
  </si>
  <si>
    <t>王本祥</t>
  </si>
  <si>
    <t>王承亚</t>
  </si>
  <si>
    <t>王承洲</t>
  </si>
  <si>
    <t>王合明</t>
  </si>
  <si>
    <t>王焕武</t>
  </si>
  <si>
    <t>王建光</t>
  </si>
  <si>
    <t>王建国</t>
  </si>
  <si>
    <t>王建文</t>
  </si>
  <si>
    <t>王军明</t>
  </si>
  <si>
    <t>王顺光</t>
  </si>
  <si>
    <t>王小江</t>
  </si>
  <si>
    <t>王耀仟</t>
  </si>
  <si>
    <t>王佑君</t>
  </si>
  <si>
    <t>王忠光</t>
  </si>
  <si>
    <t>龚顺姑</t>
  </si>
  <si>
    <t>郭秋玉</t>
  </si>
  <si>
    <t>胡顺玉</t>
  </si>
  <si>
    <t>罗文秀</t>
  </si>
  <si>
    <t>欧阳寒梅</t>
  </si>
  <si>
    <t>皮剑波</t>
  </si>
  <si>
    <t>皮九炼</t>
  </si>
  <si>
    <t>皮三能</t>
  </si>
  <si>
    <t>皮少波</t>
  </si>
  <si>
    <t>皮小成</t>
  </si>
  <si>
    <t>皮小春</t>
  </si>
  <si>
    <t>皮晓秋</t>
  </si>
  <si>
    <t>皮扬春</t>
  </si>
  <si>
    <t>皮扬海</t>
  </si>
  <si>
    <t>皮扬鑫</t>
  </si>
  <si>
    <t>唐贵清</t>
  </si>
  <si>
    <t>唐继松</t>
  </si>
  <si>
    <t>唐继文</t>
  </si>
  <si>
    <t>唐继云</t>
  </si>
  <si>
    <t>唐入伍</t>
  </si>
  <si>
    <t>唐润凤</t>
  </si>
  <si>
    <t>唐武仁</t>
  </si>
  <si>
    <t>唐友清</t>
  </si>
  <si>
    <t>邓柏玉</t>
  </si>
  <si>
    <t>唐祖兰</t>
  </si>
  <si>
    <t>王珍明</t>
  </si>
  <si>
    <t>东昌源村</t>
  </si>
  <si>
    <t>陈光福</t>
  </si>
  <si>
    <t>陈继国</t>
  </si>
  <si>
    <t>陈继九</t>
  </si>
  <si>
    <t>陈继亮</t>
  </si>
  <si>
    <t>陈明华</t>
  </si>
  <si>
    <t>陈善清</t>
  </si>
  <si>
    <t>陈廷福</t>
  </si>
  <si>
    <t>陈廷富</t>
  </si>
  <si>
    <t>陈廷辉</t>
  </si>
  <si>
    <t>陈廷云</t>
  </si>
  <si>
    <t>陈旺根</t>
  </si>
  <si>
    <t>陈武民</t>
  </si>
  <si>
    <t>陈延宣</t>
  </si>
  <si>
    <t>陈自强</t>
  </si>
  <si>
    <t>邓柏青</t>
  </si>
  <si>
    <t>邓艮玉</t>
  </si>
  <si>
    <t>邓上文</t>
  </si>
  <si>
    <t>胡辰亮</t>
  </si>
  <si>
    <t>胡秋亮</t>
  </si>
  <si>
    <t>胡宗亮</t>
  </si>
  <si>
    <t>刘苏华</t>
  </si>
  <si>
    <t>罗本彪</t>
  </si>
  <si>
    <t>罗本发</t>
  </si>
  <si>
    <t>罗本恒</t>
  </si>
  <si>
    <t>罗本龙</t>
  </si>
  <si>
    <t>罗本明</t>
  </si>
  <si>
    <t>罗本石</t>
  </si>
  <si>
    <t>罗本旺</t>
  </si>
  <si>
    <t>罗本竹</t>
  </si>
  <si>
    <t>罗道能</t>
  </si>
  <si>
    <t>罗道铁</t>
  </si>
  <si>
    <t>罗根群</t>
  </si>
  <si>
    <t>罗厚亮</t>
  </si>
  <si>
    <t>罗厚旺</t>
  </si>
  <si>
    <t>罗厚先</t>
  </si>
  <si>
    <t>罗厚宣</t>
  </si>
  <si>
    <t>罗美娣</t>
  </si>
  <si>
    <t>罗强国</t>
  </si>
  <si>
    <t>罗强群</t>
  </si>
  <si>
    <t>杨昌富</t>
  </si>
  <si>
    <t>杨群茂</t>
  </si>
  <si>
    <t>杨铁山</t>
  </si>
  <si>
    <t>杨小丽</t>
  </si>
  <si>
    <t>袁建凤</t>
  </si>
  <si>
    <t>陈福安</t>
  </si>
  <si>
    <t>陈姣弟</t>
  </si>
  <si>
    <t>陈松銮</t>
  </si>
  <si>
    <t>陈籽华</t>
  </si>
  <si>
    <t>龚会云</t>
  </si>
  <si>
    <t>龚述福</t>
  </si>
  <si>
    <t>龚述文</t>
  </si>
  <si>
    <t>陈祝永</t>
  </si>
  <si>
    <t>何吉根</t>
  </si>
  <si>
    <t>胡柏英</t>
  </si>
  <si>
    <t>刘宝昌</t>
  </si>
  <si>
    <t>刘彬昌</t>
  </si>
  <si>
    <t>刘光君</t>
  </si>
  <si>
    <t>刘实昌</t>
  </si>
  <si>
    <t>陈苏妹</t>
  </si>
  <si>
    <t>罗安清</t>
  </si>
  <si>
    <t>罗本均</t>
  </si>
  <si>
    <t>罗本义</t>
  </si>
  <si>
    <t>罗善贵</t>
  </si>
  <si>
    <t>唐玉花</t>
  </si>
  <si>
    <t>王安坤</t>
  </si>
  <si>
    <t>王定坤</t>
  </si>
  <si>
    <t>王贵坤</t>
  </si>
  <si>
    <t>王国坤</t>
  </si>
  <si>
    <t>王佳坤</t>
  </si>
  <si>
    <t>王绵祥</t>
  </si>
  <si>
    <t>邓冬青</t>
  </si>
  <si>
    <t>邓武辉</t>
  </si>
  <si>
    <t>邓武甲</t>
  </si>
  <si>
    <t>邓长青</t>
  </si>
  <si>
    <t>何才悦</t>
  </si>
  <si>
    <t>何逢意</t>
  </si>
  <si>
    <t>何富祥</t>
  </si>
  <si>
    <t>何吉林</t>
  </si>
  <si>
    <t>何吉明</t>
  </si>
  <si>
    <t>何吉星</t>
  </si>
  <si>
    <t>何双华</t>
  </si>
  <si>
    <t>何水祥</t>
  </si>
  <si>
    <t>何顺龙</t>
  </si>
  <si>
    <t>何顺兴</t>
  </si>
  <si>
    <t>何通明</t>
  </si>
  <si>
    <t>何同祥</t>
  </si>
  <si>
    <t>何文祥</t>
  </si>
  <si>
    <t>何祥明</t>
  </si>
  <si>
    <t>何兴用</t>
  </si>
  <si>
    <t>何中祥</t>
  </si>
  <si>
    <t>蒋先玉</t>
  </si>
  <si>
    <t>罗国强</t>
  </si>
  <si>
    <t>罗佳文</t>
  </si>
  <si>
    <t>汤雪花</t>
  </si>
  <si>
    <t>张先海</t>
  </si>
  <si>
    <t>张先龙</t>
  </si>
  <si>
    <t>邓大明</t>
  </si>
  <si>
    <t>邓孝义</t>
  </si>
  <si>
    <t>邓孝忠</t>
  </si>
  <si>
    <t>何才俊</t>
  </si>
  <si>
    <t>何春石</t>
  </si>
  <si>
    <t>何逢根</t>
  </si>
  <si>
    <t>何逢文</t>
  </si>
  <si>
    <t>何根石</t>
  </si>
  <si>
    <t>何根祥</t>
  </si>
  <si>
    <t>何国石</t>
  </si>
  <si>
    <t>何华石</t>
  </si>
  <si>
    <t>何吉龙</t>
  </si>
  <si>
    <t>何吉儒</t>
  </si>
  <si>
    <t>何加五</t>
  </si>
  <si>
    <t>何满红</t>
  </si>
  <si>
    <t>何石群</t>
  </si>
  <si>
    <t>何双英</t>
  </si>
  <si>
    <t>何顺家</t>
  </si>
  <si>
    <t>何顺实</t>
  </si>
  <si>
    <t>何文俊</t>
  </si>
  <si>
    <t>何元石</t>
  </si>
  <si>
    <t>何忠石</t>
  </si>
  <si>
    <t>罗厚贵</t>
  </si>
  <si>
    <t>欧阳维梅</t>
  </si>
  <si>
    <t>石卯生</t>
  </si>
  <si>
    <t>唐瑞英</t>
  </si>
  <si>
    <t>王建军</t>
  </si>
  <si>
    <t>王姐妹</t>
  </si>
  <si>
    <t>王湘零</t>
  </si>
  <si>
    <t>邓铁石</t>
  </si>
  <si>
    <t>邓兴华</t>
  </si>
  <si>
    <t>何柏兴</t>
  </si>
  <si>
    <t>何丽君</t>
  </si>
  <si>
    <t>何才兴</t>
  </si>
  <si>
    <t>何财宝</t>
  </si>
  <si>
    <t>何德娣</t>
  </si>
  <si>
    <t>何冬青</t>
  </si>
  <si>
    <t>何逢圣</t>
  </si>
  <si>
    <t>何逢贤</t>
  </si>
  <si>
    <t>何俊国</t>
  </si>
  <si>
    <t>何俊军</t>
  </si>
  <si>
    <t>何七毛</t>
  </si>
  <si>
    <t>何石根</t>
  </si>
  <si>
    <t>何石祥</t>
  </si>
  <si>
    <t>何石砚</t>
  </si>
  <si>
    <t>何石元</t>
  </si>
  <si>
    <t>何顺道</t>
  </si>
  <si>
    <t>何顺吉</t>
  </si>
  <si>
    <t>何顺良</t>
  </si>
  <si>
    <t>何顺寅</t>
  </si>
  <si>
    <t>何四清</t>
  </si>
  <si>
    <t>何晓祥</t>
  </si>
  <si>
    <t>何永桥</t>
  </si>
  <si>
    <t>何永祥</t>
  </si>
  <si>
    <t>何玉文</t>
  </si>
  <si>
    <t>何元宝</t>
  </si>
  <si>
    <t>何志</t>
  </si>
  <si>
    <t>何中文</t>
  </si>
  <si>
    <t>贺德娣</t>
  </si>
  <si>
    <t>罗本恩</t>
  </si>
  <si>
    <t>罗本忠</t>
  </si>
  <si>
    <t>罗道作</t>
  </si>
  <si>
    <t>罗卯春</t>
  </si>
  <si>
    <t>罗铁亮</t>
  </si>
  <si>
    <t>袁苏君</t>
  </si>
  <si>
    <t>龚土玉</t>
  </si>
  <si>
    <t>胡善妹</t>
  </si>
  <si>
    <t>廖爱民</t>
  </si>
  <si>
    <t>廖宝弟</t>
  </si>
  <si>
    <t>廖朝明</t>
  </si>
  <si>
    <t>廖德民</t>
  </si>
  <si>
    <t>廖国民</t>
  </si>
  <si>
    <t>廖吉民</t>
  </si>
  <si>
    <t>廖荣富</t>
  </si>
  <si>
    <t>廖松民</t>
  </si>
  <si>
    <t>廖卫民</t>
  </si>
  <si>
    <t>廖伍民</t>
  </si>
  <si>
    <t>廖新民</t>
  </si>
  <si>
    <t>廖亚民</t>
  </si>
  <si>
    <t>廖增民</t>
  </si>
  <si>
    <t>廖芝民</t>
  </si>
  <si>
    <t>刘光辉</t>
  </si>
  <si>
    <t>刘光军</t>
  </si>
  <si>
    <t>刘上超</t>
  </si>
  <si>
    <t>罗厚宗</t>
  </si>
  <si>
    <t>罗美金</t>
  </si>
  <si>
    <t>罗竹青</t>
  </si>
  <si>
    <t>佘国亮</t>
  </si>
  <si>
    <t>佘俊石</t>
  </si>
  <si>
    <t>唐广田</t>
  </si>
  <si>
    <t>唐金田</t>
  </si>
  <si>
    <t>唐美仔</t>
  </si>
  <si>
    <t>唐双友</t>
  </si>
  <si>
    <t>杨德海</t>
  </si>
  <si>
    <t>杨海民</t>
  </si>
  <si>
    <t>杨小娥</t>
  </si>
  <si>
    <t>杨永宝</t>
  </si>
  <si>
    <t>朱国富</t>
  </si>
  <si>
    <t>朱国强</t>
  </si>
  <si>
    <t>朱国文</t>
  </si>
  <si>
    <t>朱莲荣</t>
  </si>
  <si>
    <t>朱明亮</t>
  </si>
  <si>
    <t>龚宏武</t>
  </si>
  <si>
    <t>黄春根</t>
  </si>
  <si>
    <t>蒋翠林</t>
  </si>
  <si>
    <t>廖才秀</t>
  </si>
  <si>
    <t>刘贵安</t>
  </si>
  <si>
    <t>刘吉安</t>
  </si>
  <si>
    <t>刘玉鸾</t>
  </si>
  <si>
    <t>唐春友</t>
  </si>
  <si>
    <t>唐国华</t>
  </si>
  <si>
    <t>唐国清</t>
  </si>
  <si>
    <t>唐国旺</t>
  </si>
  <si>
    <t>唐辉兵</t>
  </si>
  <si>
    <t>唐三毛</t>
  </si>
  <si>
    <t>唐石亮</t>
  </si>
  <si>
    <t>唐水清</t>
  </si>
  <si>
    <t>唐水银</t>
  </si>
  <si>
    <t>唐水瑜</t>
  </si>
  <si>
    <t>唐水远</t>
  </si>
  <si>
    <t>廖花妹</t>
  </si>
  <si>
    <t>唐小毛</t>
  </si>
  <si>
    <t>绞车庙村</t>
  </si>
  <si>
    <t>邓艮峦</t>
  </si>
  <si>
    <t>邓金六</t>
  </si>
  <si>
    <t>贺善凤</t>
  </si>
  <si>
    <t>蒋曾月</t>
  </si>
  <si>
    <t>蒋辰</t>
  </si>
  <si>
    <t>蒋崇斌</t>
  </si>
  <si>
    <t>蒋崇昌</t>
  </si>
  <si>
    <t>蒋崇发</t>
  </si>
  <si>
    <t>蒋崇富</t>
  </si>
  <si>
    <t>蒋崇干</t>
  </si>
  <si>
    <t>蒋崇贵</t>
  </si>
  <si>
    <t>蒋崇环</t>
  </si>
  <si>
    <t>蒋崇吉</t>
  </si>
  <si>
    <t>蒋崇建</t>
  </si>
  <si>
    <t>蒋崇奎</t>
  </si>
  <si>
    <t>蒋崇良</t>
  </si>
  <si>
    <t>蒋崇亮</t>
  </si>
  <si>
    <t>蒋崇琪</t>
  </si>
  <si>
    <t>蒋崇权</t>
  </si>
  <si>
    <t>蒋崇旺</t>
  </si>
  <si>
    <t>蒋崇新</t>
  </si>
  <si>
    <t>蒋崇智</t>
  </si>
  <si>
    <t>蒋带娣</t>
  </si>
  <si>
    <t>蒋国吉</t>
  </si>
  <si>
    <t>蒋海林</t>
  </si>
  <si>
    <t>蒋吉林</t>
  </si>
  <si>
    <t>蒋淑华</t>
  </si>
  <si>
    <t>蒋先兵</t>
  </si>
  <si>
    <t>蒋先根</t>
  </si>
  <si>
    <t>蒋先国</t>
  </si>
  <si>
    <t>蒋先仁</t>
  </si>
  <si>
    <t>蒋先银</t>
  </si>
  <si>
    <t>蒋正明</t>
  </si>
  <si>
    <t>蒋尊龙</t>
  </si>
  <si>
    <t>蒋尊武</t>
  </si>
  <si>
    <t>罗巧林</t>
  </si>
  <si>
    <t>罗青山</t>
  </si>
  <si>
    <t>罗双玉</t>
  </si>
  <si>
    <t>罗文付</t>
  </si>
  <si>
    <t>罗文华</t>
  </si>
  <si>
    <t>沈建勇</t>
  </si>
  <si>
    <t>唐俊昌</t>
  </si>
  <si>
    <t>唐明昌</t>
  </si>
  <si>
    <t>唐荣昌</t>
  </si>
  <si>
    <t>唐提华</t>
  </si>
  <si>
    <t>杨芝柳</t>
  </si>
  <si>
    <t>陈学志</t>
  </si>
  <si>
    <t>邓大金</t>
  </si>
  <si>
    <t>龚兴发</t>
  </si>
  <si>
    <t>龚兴善</t>
  </si>
  <si>
    <t>龚兴旺</t>
  </si>
  <si>
    <t>龚忠义</t>
  </si>
  <si>
    <t>郭吉明</t>
  </si>
  <si>
    <t>郭吉文</t>
  </si>
  <si>
    <t>郭吉武</t>
  </si>
  <si>
    <t>贺春华</t>
  </si>
  <si>
    <t>贺德贵</t>
  </si>
  <si>
    <t>贺德坤</t>
  </si>
  <si>
    <t>贺德良</t>
  </si>
  <si>
    <t>贺德善</t>
  </si>
  <si>
    <t>贺德珍</t>
  </si>
  <si>
    <t>贺贵华</t>
  </si>
  <si>
    <t>贺吉付</t>
  </si>
  <si>
    <t>贺吉新</t>
  </si>
  <si>
    <t>贺荣华</t>
  </si>
  <si>
    <t>贺善春</t>
  </si>
  <si>
    <t>贺善华</t>
  </si>
  <si>
    <t>贺石华</t>
  </si>
  <si>
    <t xml:space="preserve">贺伟 </t>
  </si>
  <si>
    <t>贺文林</t>
  </si>
  <si>
    <t>贺文忠</t>
  </si>
  <si>
    <t>贺忠新</t>
  </si>
  <si>
    <t>贺柱生</t>
  </si>
  <si>
    <t>贺柱文</t>
  </si>
  <si>
    <t>蒋龙波</t>
  </si>
  <si>
    <t>蒋满善</t>
  </si>
  <si>
    <t>蒋善保</t>
  </si>
  <si>
    <t>蒋善根</t>
  </si>
  <si>
    <t>唐德玉</t>
  </si>
  <si>
    <t>唐贵香</t>
  </si>
  <si>
    <t>王文德</t>
  </si>
  <si>
    <t>王云德</t>
  </si>
  <si>
    <t>王正德</t>
  </si>
  <si>
    <t>肖新华</t>
  </si>
  <si>
    <t>徐苏华</t>
  </si>
  <si>
    <t>郑孝城</t>
  </si>
  <si>
    <t>郑孝春</t>
  </si>
  <si>
    <t>郑孝明</t>
  </si>
  <si>
    <t>郑孝雨</t>
  </si>
  <si>
    <t>郑孝云</t>
  </si>
  <si>
    <t>郑孝忠</t>
  </si>
  <si>
    <t>茶林桐子坳</t>
  </si>
  <si>
    <t>蒋赛先</t>
  </si>
  <si>
    <t>茶林西山</t>
  </si>
  <si>
    <t>全善生</t>
  </si>
  <si>
    <t>贺满华</t>
  </si>
  <si>
    <t>太平村</t>
  </si>
  <si>
    <t>唐承武</t>
  </si>
  <si>
    <t>曹伟红</t>
  </si>
  <si>
    <t>龚中梅</t>
  </si>
  <si>
    <t>何时云</t>
  </si>
  <si>
    <t>胡庆旦</t>
  </si>
  <si>
    <t>胡庆辉</t>
  </si>
  <si>
    <t>胡庆田</t>
  </si>
  <si>
    <t>胡庆铜</t>
  </si>
  <si>
    <t>胡庆伟</t>
  </si>
  <si>
    <t>胡庆永</t>
  </si>
  <si>
    <t>胡庆宇</t>
  </si>
  <si>
    <t>胡庆昭</t>
  </si>
  <si>
    <t>胡支迁</t>
  </si>
  <si>
    <t>蒋柏兰</t>
  </si>
  <si>
    <t>雷国清</t>
  </si>
  <si>
    <t>雷青山</t>
  </si>
  <si>
    <t>雷仕清</t>
  </si>
  <si>
    <t>李国强</t>
  </si>
  <si>
    <t>李国权</t>
  </si>
  <si>
    <t>李国文</t>
  </si>
  <si>
    <t>刘宝璋</t>
  </si>
  <si>
    <t>刘国太</t>
  </si>
  <si>
    <t>罗春梅</t>
  </si>
  <si>
    <t>汤富村</t>
  </si>
  <si>
    <t>唐滨湖</t>
  </si>
  <si>
    <t>唐承波</t>
  </si>
  <si>
    <t>唐承定</t>
  </si>
  <si>
    <t>唐承满</t>
  </si>
  <si>
    <t>唐大超</t>
  </si>
  <si>
    <t>唐大明</t>
  </si>
  <si>
    <t>唐大顺</t>
  </si>
  <si>
    <t>唐冬玉</t>
  </si>
  <si>
    <t>唐光八</t>
  </si>
  <si>
    <t>唐国春</t>
  </si>
  <si>
    <t>唐瑞志</t>
  </si>
  <si>
    <t>唐土根</t>
  </si>
  <si>
    <t>唐土国</t>
  </si>
  <si>
    <t>唐先春</t>
  </si>
  <si>
    <t>唐先明</t>
  </si>
  <si>
    <t>唐元喜</t>
  </si>
  <si>
    <t>唐月娥</t>
  </si>
  <si>
    <t>唐志强</t>
  </si>
  <si>
    <t>肖友秋</t>
  </si>
  <si>
    <t>熊秋英</t>
  </si>
  <si>
    <t>张小芳</t>
  </si>
  <si>
    <t>胡庆彬</t>
  </si>
  <si>
    <t>胡庆德</t>
  </si>
  <si>
    <t>胡庆芬</t>
  </si>
  <si>
    <t>胡庆海</t>
  </si>
  <si>
    <t>胡庆宏</t>
  </si>
  <si>
    <t>胡庆柳</t>
  </si>
  <si>
    <t>胡庆满</t>
  </si>
  <si>
    <t>胡庆松</t>
  </si>
  <si>
    <t>胡庆芸</t>
  </si>
  <si>
    <t>胡新妹</t>
  </si>
  <si>
    <t>胡支校</t>
  </si>
  <si>
    <t>胡支玉</t>
  </si>
  <si>
    <t>廖爱云</t>
  </si>
  <si>
    <t>刘富娥</t>
  </si>
  <si>
    <t>罗保生</t>
  </si>
  <si>
    <t>罗本红</t>
  </si>
  <si>
    <t>罗本勋</t>
  </si>
  <si>
    <t>罗辉旺</t>
  </si>
  <si>
    <t>罗吉文</t>
  </si>
  <si>
    <t>罗吉武</t>
  </si>
  <si>
    <t>罗敏玲</t>
  </si>
  <si>
    <t>罗敏哲</t>
  </si>
  <si>
    <t>罗敏作</t>
  </si>
  <si>
    <t>罗善根</t>
  </si>
  <si>
    <t>罗祥清</t>
  </si>
  <si>
    <t>罗元章</t>
  </si>
  <si>
    <t>郑中辉</t>
  </si>
  <si>
    <t>邓长秀</t>
  </si>
  <si>
    <t>龚双玉</t>
  </si>
  <si>
    <t>何文姣</t>
  </si>
  <si>
    <t>胡崇宾</t>
  </si>
  <si>
    <t>胡庆华</t>
  </si>
  <si>
    <t>胡庆吉</t>
  </si>
  <si>
    <t>胡晓龙</t>
  </si>
  <si>
    <t>胡支武</t>
  </si>
  <si>
    <t>刘冬艳</t>
  </si>
  <si>
    <t>刘秀妹</t>
  </si>
  <si>
    <t>罗 翔</t>
  </si>
  <si>
    <t>罗本安</t>
  </si>
  <si>
    <t>罗本善</t>
  </si>
  <si>
    <t>罗本遥</t>
  </si>
  <si>
    <t>罗春娣</t>
  </si>
  <si>
    <t>罗春华</t>
  </si>
  <si>
    <t>罗春妹</t>
  </si>
  <si>
    <t>罗刚</t>
  </si>
  <si>
    <t>罗吉根</t>
  </si>
  <si>
    <t>罗林</t>
  </si>
  <si>
    <t>罗顺祥</t>
  </si>
  <si>
    <t>罗兴浩</t>
  </si>
  <si>
    <t>罗艺</t>
  </si>
  <si>
    <t>罗正忠</t>
  </si>
  <si>
    <t>罗竹</t>
  </si>
  <si>
    <t>唐茂清</t>
  </si>
  <si>
    <t>夏致清</t>
  </si>
  <si>
    <t>杨德民</t>
  </si>
  <si>
    <t>杨德武</t>
  </si>
  <si>
    <t>杨六妹</t>
  </si>
  <si>
    <t>杨文斌</t>
  </si>
  <si>
    <t>杨文国</t>
  </si>
  <si>
    <t>杨永祥</t>
  </si>
  <si>
    <t>杨永友</t>
  </si>
  <si>
    <t>陈明莲</t>
  </si>
  <si>
    <t>邓光贵</t>
  </si>
  <si>
    <t>邓光顺</t>
  </si>
  <si>
    <t>邓明建</t>
  </si>
  <si>
    <t>邓明权</t>
  </si>
  <si>
    <t>邓明文</t>
  </si>
  <si>
    <t>邓明武</t>
  </si>
  <si>
    <t>胡柏喜</t>
  </si>
  <si>
    <t>胡庆彪</t>
  </si>
  <si>
    <t>胡庆顺</t>
  </si>
  <si>
    <t>胡庆柱</t>
  </si>
  <si>
    <t>黄美玲</t>
  </si>
  <si>
    <t>李水旺</t>
  </si>
  <si>
    <t>刘国銮</t>
  </si>
  <si>
    <t>罗吉春</t>
  </si>
  <si>
    <t>罗吉顺</t>
  </si>
  <si>
    <t>罗吉祥</t>
  </si>
  <si>
    <t>罗金甫</t>
  </si>
  <si>
    <t>罗文甫</t>
  </si>
  <si>
    <t>唐 宁</t>
  </si>
  <si>
    <t>唐楚义</t>
  </si>
  <si>
    <t>唐高祥</t>
  </si>
  <si>
    <t>唐俊秀</t>
  </si>
  <si>
    <t>唐满超</t>
  </si>
  <si>
    <t>唐满祥</t>
  </si>
  <si>
    <t>唐土旺</t>
  </si>
  <si>
    <t>唐文超</t>
  </si>
  <si>
    <t>唐文祥</t>
  </si>
  <si>
    <t>唐永茂</t>
  </si>
  <si>
    <t>唐友祥</t>
  </si>
  <si>
    <t>唐竹娣</t>
  </si>
  <si>
    <t>肖尚明</t>
  </si>
  <si>
    <t>肖友顺</t>
  </si>
  <si>
    <t>肖友文</t>
  </si>
  <si>
    <t>陈苏发</t>
  </si>
  <si>
    <t>邓宝元</t>
  </si>
  <si>
    <t>邓苏凤</t>
  </si>
  <si>
    <t>胡崇改</t>
  </si>
  <si>
    <t>胡崇广</t>
  </si>
  <si>
    <t>胡崇明</t>
  </si>
  <si>
    <t>胡庆福</t>
  </si>
  <si>
    <t>胡庆美</t>
  </si>
  <si>
    <t>胡庆喜</t>
  </si>
  <si>
    <t>胡庆宣</t>
  </si>
  <si>
    <t>蒋忠仁</t>
  </si>
  <si>
    <t>罗道友</t>
  </si>
  <si>
    <t>罗建</t>
  </si>
  <si>
    <t>罗少赋</t>
  </si>
  <si>
    <t>罗石英</t>
  </si>
  <si>
    <t>罗文革</t>
  </si>
  <si>
    <t>罗文艳</t>
  </si>
  <si>
    <t>罗自銮</t>
  </si>
  <si>
    <t>欧阳明富</t>
  </si>
  <si>
    <t>欧阳资富</t>
  </si>
  <si>
    <t>欧阳资明</t>
  </si>
  <si>
    <t>王子南</t>
  </si>
  <si>
    <t>王子群</t>
  </si>
  <si>
    <t>王子章</t>
  </si>
  <si>
    <t>肖芳</t>
  </si>
  <si>
    <t>肖满春</t>
  </si>
  <si>
    <t>肖万春</t>
  </si>
  <si>
    <t>肖友春</t>
  </si>
  <si>
    <t>肖友田</t>
  </si>
  <si>
    <t>郑元吉</t>
  </si>
  <si>
    <t>陈竹明</t>
  </si>
  <si>
    <t>何桂荣</t>
  </si>
  <si>
    <t>胡顺香</t>
  </si>
  <si>
    <t>胡支超</t>
  </si>
  <si>
    <t>蒋东兰</t>
  </si>
  <si>
    <t>罗本杰</t>
  </si>
  <si>
    <t>罗表英</t>
  </si>
  <si>
    <t>罗道林</t>
  </si>
  <si>
    <t>罗国甫</t>
  </si>
  <si>
    <t>罗家安</t>
  </si>
  <si>
    <t>罗家甫</t>
  </si>
  <si>
    <t>罗开国</t>
  </si>
  <si>
    <t>罗敏志</t>
  </si>
  <si>
    <t>罗同根</t>
  </si>
  <si>
    <t>罗伟群</t>
  </si>
  <si>
    <t>罗文福</t>
  </si>
  <si>
    <t>罗文富</t>
  </si>
  <si>
    <t>罗文明</t>
  </si>
  <si>
    <t>罗文禹</t>
  </si>
  <si>
    <t>罗新甫</t>
  </si>
  <si>
    <t>罗有光</t>
  </si>
  <si>
    <t>罗有为</t>
  </si>
  <si>
    <t>罗有卓</t>
  </si>
  <si>
    <t>欧阳兰春</t>
  </si>
  <si>
    <t>皮秋双</t>
  </si>
  <si>
    <t>全四月</t>
  </si>
  <si>
    <t>全同星</t>
  </si>
  <si>
    <t>全同月</t>
  </si>
  <si>
    <t>唐楚仲</t>
  </si>
  <si>
    <t>唐建国</t>
  </si>
  <si>
    <t>唐建家</t>
  </si>
  <si>
    <t>唐建明</t>
  </si>
  <si>
    <t>唐建全</t>
  </si>
  <si>
    <t>唐建新</t>
  </si>
  <si>
    <t>唐凯纯</t>
  </si>
  <si>
    <t>唐石玉</t>
  </si>
  <si>
    <t>唐土明</t>
  </si>
  <si>
    <t>唐小柳</t>
  </si>
  <si>
    <t>唐小明</t>
  </si>
  <si>
    <t>唐有余</t>
  </si>
  <si>
    <t>唐仲明</t>
  </si>
  <si>
    <t>唐仲仁</t>
  </si>
  <si>
    <t>吴国艳</t>
  </si>
  <si>
    <t>张远杨</t>
  </si>
  <si>
    <t>赵同香</t>
  </si>
  <si>
    <t>罗本效</t>
  </si>
  <si>
    <t>罗崇祥</t>
  </si>
  <si>
    <t>罗春安</t>
  </si>
  <si>
    <t>罗富安</t>
  </si>
  <si>
    <t>罗光元</t>
  </si>
  <si>
    <t>罗厚斌</t>
  </si>
  <si>
    <t>罗厚昌</t>
  </si>
  <si>
    <t>罗厚辉</t>
  </si>
  <si>
    <t>罗厚礼</t>
  </si>
  <si>
    <t>罗厚文</t>
  </si>
  <si>
    <t>罗厚鑫</t>
  </si>
  <si>
    <t>罗怀安</t>
  </si>
  <si>
    <t>罗吉源</t>
  </si>
  <si>
    <t>罗水源</t>
  </si>
  <si>
    <t>罗友安</t>
  </si>
  <si>
    <t>唐苏华</t>
  </si>
  <si>
    <t>蔡海彪</t>
  </si>
  <si>
    <t>蔡海良</t>
  </si>
  <si>
    <t>蔡海琳</t>
  </si>
  <si>
    <t>蔡海明</t>
  </si>
  <si>
    <t>蔡海青</t>
  </si>
  <si>
    <t>蔡海燕</t>
  </si>
  <si>
    <t>蔡海元</t>
  </si>
  <si>
    <t>龚继家</t>
  </si>
  <si>
    <t>龚继明</t>
  </si>
  <si>
    <t>何顺华</t>
  </si>
  <si>
    <t>雷守品</t>
  </si>
  <si>
    <t>雷树大</t>
  </si>
  <si>
    <t>雷银秀</t>
  </si>
  <si>
    <t>李金贵</t>
  </si>
  <si>
    <t>李青山</t>
  </si>
  <si>
    <t>李世明</t>
  </si>
  <si>
    <t>李小君</t>
  </si>
  <si>
    <t>刘重九</t>
  </si>
  <si>
    <t>欧阳九四</t>
  </si>
  <si>
    <t>唐楚濒</t>
  </si>
  <si>
    <t>唐楚定</t>
  </si>
  <si>
    <t>唐楚洪</t>
  </si>
  <si>
    <t>唐楚林</t>
  </si>
  <si>
    <t>唐楚清</t>
  </si>
  <si>
    <t>唐楚治</t>
  </si>
  <si>
    <t>唐楚洲</t>
  </si>
  <si>
    <t>唐辉艳</t>
  </si>
  <si>
    <t>唐趋云</t>
  </si>
  <si>
    <t>唐瑞彪</t>
  </si>
  <si>
    <t>唐瑞金</t>
  </si>
  <si>
    <t>唐瑞龙</t>
  </si>
  <si>
    <t>唐瑞云</t>
  </si>
  <si>
    <t>唐勇</t>
  </si>
  <si>
    <t>唐赵云</t>
  </si>
  <si>
    <t>王中美</t>
  </si>
  <si>
    <t>夏洪富</t>
  </si>
  <si>
    <t>夏家富</t>
  </si>
  <si>
    <t>夏土玉</t>
  </si>
  <si>
    <t>夏友群</t>
  </si>
  <si>
    <t>夏有德</t>
  </si>
  <si>
    <t>夏增莉</t>
  </si>
  <si>
    <t>夏子龙</t>
  </si>
  <si>
    <t>宁远插花山</t>
  </si>
  <si>
    <t>宁远县桐木漯瑶族乡双源村</t>
  </si>
  <si>
    <t>盘知运</t>
  </si>
  <si>
    <t>何顺斌</t>
  </si>
  <si>
    <t>茶林插花山</t>
  </si>
  <si>
    <t>联合村</t>
  </si>
  <si>
    <t>龚大猛</t>
  </si>
  <si>
    <t>大河江村</t>
  </si>
  <si>
    <t>邓少岚</t>
  </si>
  <si>
    <t>邓武纯</t>
  </si>
  <si>
    <t>阳明山村</t>
  </si>
  <si>
    <t>阳明山国家森林管理局阳明山村村民委员会</t>
  </si>
  <si>
    <t>双牌县2022年森林生态效益补助资金发放花名册</t>
  </si>
  <si>
    <t>单位户名</t>
  </si>
  <si>
    <t>公益林面积/补助标准（国有国家级14.75元/亩，国有省14.75元/亩，集体（个人）17.75元/亩）</t>
  </si>
  <si>
    <t>国营双牌县阳明山林场</t>
  </si>
  <si>
    <t>国营双牌县打鼓坪林场</t>
  </si>
  <si>
    <t>国营双牌县五星岭林场</t>
  </si>
  <si>
    <t>双牌县泷泊国有林场</t>
  </si>
  <si>
    <t>江村1774亩，禄寿村192亩，岭脚村66亩</t>
  </si>
  <si>
    <t>平福头村230.4亩，岭脚村240.8，枫木山村167.2亩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</si>
</sst>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;[Red]\-0.0\ "/>
    <numFmt numFmtId="177" formatCode="0.0_);[Red]\(0.0\)"/>
    <numFmt numFmtId="178" formatCode="0.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8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8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39991454817346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34" fillId="14" borderId="9" applyNumberFormat="0" applyAlignment="0" applyProtection="0">
      <alignment vertical="center"/>
    </xf>
    <xf numFmtId="0" fontId="35" fillId="15" borderId="14" applyNumberFormat="0" applyAlignment="0" applyProtection="0">
      <alignment vertical="center"/>
    </xf>
    <xf numFmtId="0" fontId="2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1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64" applyFont="1" applyBorder="1" applyAlignment="1">
      <alignment horizontal="center" vertical="center"/>
    </xf>
    <xf numFmtId="176" fontId="3" fillId="0" borderId="2" xfId="64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3" fillId="0" borderId="2" xfId="64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10" fillId="0" borderId="2" xfId="64" applyFont="1" applyBorder="1" applyAlignment="1">
      <alignment horizontal="center" vertical="center" wrapText="1"/>
    </xf>
    <xf numFmtId="0" fontId="10" fillId="0" borderId="2" xfId="15" applyFont="1" applyBorder="1" applyAlignment="1">
      <alignment horizontal="center" vertical="center"/>
    </xf>
    <xf numFmtId="176" fontId="10" fillId="0" borderId="2" xfId="15" applyNumberFormat="1" applyFon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64" applyFont="1" applyFill="1" applyBorder="1" applyAlignment="1">
      <alignment horizontal="center" vertical="center" wrapText="1"/>
    </xf>
    <xf numFmtId="0" fontId="10" fillId="0" borderId="2" xfId="15" applyFont="1" applyFill="1" applyBorder="1" applyAlignment="1">
      <alignment horizontal="center" vertical="center"/>
    </xf>
    <xf numFmtId="176" fontId="10" fillId="0" borderId="2" xfId="15" applyNumberFormat="1" applyFont="1" applyFill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10" fillId="0" borderId="2" xfId="15" applyNumberFormat="1" applyFont="1" applyBorder="1" applyAlignment="1">
      <alignment horizontal="center" vertical="center"/>
    </xf>
    <xf numFmtId="178" fontId="10" fillId="0" borderId="2" xfId="64" applyNumberFormat="1" applyFont="1" applyBorder="1" applyAlignment="1">
      <alignment horizontal="center" vertical="center"/>
    </xf>
    <xf numFmtId="178" fontId="10" fillId="0" borderId="2" xfId="15" applyNumberFormat="1" applyFont="1" applyFill="1" applyBorder="1" applyAlignment="1">
      <alignment horizontal="center" vertical="center"/>
    </xf>
    <xf numFmtId="178" fontId="10" fillId="0" borderId="2" xfId="64" applyNumberFormat="1" applyFont="1" applyFill="1" applyBorder="1" applyAlignment="1">
      <alignment horizontal="center" vertical="center"/>
    </xf>
    <xf numFmtId="0" fontId="11" fillId="0" borderId="2" xfId="64" applyFont="1" applyBorder="1" applyAlignment="1">
      <alignment horizontal="center" vertical="center" wrapText="1"/>
    </xf>
    <xf numFmtId="0" fontId="11" fillId="0" borderId="2" xfId="15" applyFont="1" applyBorder="1" applyAlignment="1">
      <alignment horizontal="center" vertical="center"/>
    </xf>
    <xf numFmtId="176" fontId="11" fillId="0" borderId="2" xfId="15" applyNumberFormat="1" applyFont="1" applyBorder="1" applyAlignment="1">
      <alignment horizontal="center" vertical="center"/>
    </xf>
    <xf numFmtId="0" fontId="10" fillId="0" borderId="2" xfId="15" applyFont="1" applyBorder="1" applyAlignment="1">
      <alignment horizontal="center" vertical="center" wrapText="1"/>
    </xf>
    <xf numFmtId="49" fontId="12" fillId="0" borderId="0" xfId="60" applyNumberForma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10" fillId="0" borderId="2" xfId="64" applyFont="1" applyFill="1" applyBorder="1" applyAlignment="1">
      <alignment horizontal="center" vertical="center"/>
    </xf>
    <xf numFmtId="178" fontId="7" fillId="0" borderId="2" xfId="64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/>
    </xf>
    <xf numFmtId="0" fontId="9" fillId="0" borderId="2" xfId="64" applyFont="1" applyFill="1" applyBorder="1" applyAlignment="1">
      <alignment horizontal="center" vertical="center"/>
    </xf>
    <xf numFmtId="0" fontId="11" fillId="0" borderId="2" xfId="15" applyFont="1" applyFill="1" applyBorder="1" applyAlignment="1">
      <alignment horizontal="center" vertical="center"/>
    </xf>
    <xf numFmtId="178" fontId="9" fillId="0" borderId="2" xfId="64" applyNumberFormat="1" applyFont="1" applyFill="1" applyBorder="1" applyAlignment="1">
      <alignment horizontal="center" vertical="center" wrapText="1"/>
    </xf>
    <xf numFmtId="0" fontId="7" fillId="0" borderId="2" xfId="64" applyFont="1" applyFill="1" applyBorder="1" applyAlignment="1">
      <alignment horizontal="center" vertical="center"/>
    </xf>
    <xf numFmtId="177" fontId="7" fillId="0" borderId="2" xfId="64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64" applyFill="1" applyAlignment="1">
      <alignment vertical="center"/>
    </xf>
    <xf numFmtId="0" fontId="5" fillId="0" borderId="0" xfId="64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0" fontId="11" fillId="0" borderId="2" xfId="65" applyFont="1" applyFill="1" applyBorder="1" applyAlignment="1">
      <alignment horizontal="center" vertical="center"/>
    </xf>
    <xf numFmtId="0" fontId="10" fillId="0" borderId="2" xfId="65" applyFont="1" applyFill="1" applyBorder="1" applyAlignment="1">
      <alignment horizontal="center" vertical="center"/>
    </xf>
    <xf numFmtId="177" fontId="10" fillId="0" borderId="2" xfId="64" applyNumberFormat="1" applyFont="1" applyFill="1" applyBorder="1" applyAlignment="1">
      <alignment horizontal="center" vertical="center"/>
    </xf>
    <xf numFmtId="177" fontId="10" fillId="0" borderId="2" xfId="65" applyNumberFormat="1" applyFont="1" applyFill="1" applyBorder="1" applyAlignment="1">
      <alignment horizontal="center" vertical="center"/>
    </xf>
    <xf numFmtId="0" fontId="11" fillId="0" borderId="2" xfId="64" applyFont="1" applyFill="1" applyBorder="1" applyAlignment="1">
      <alignment horizontal="center" vertical="center"/>
    </xf>
    <xf numFmtId="177" fontId="11" fillId="0" borderId="2" xfId="64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7" fillId="0" borderId="2" xfId="64" applyFont="1" applyFill="1" applyBorder="1" applyAlignment="1">
      <alignment horizontal="center" vertical="center" wrapText="1"/>
    </xf>
    <xf numFmtId="176" fontId="3" fillId="0" borderId="2" xfId="64" applyNumberFormat="1" applyFont="1" applyFill="1" applyBorder="1" applyAlignment="1">
      <alignment horizontal="center" vertical="center" wrapText="1"/>
    </xf>
    <xf numFmtId="178" fontId="7" fillId="0" borderId="2" xfId="64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49" fontId="1" fillId="0" borderId="0" xfId="76" applyNumberFormat="1" applyFont="1" applyFill="1" applyAlignment="1">
      <alignment horizontal="center" vertical="center"/>
    </xf>
    <xf numFmtId="49" fontId="1" fillId="0" borderId="0" xfId="76" applyNumberFormat="1" applyFill="1" applyAlignment="1">
      <alignment horizontal="center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49" fontId="1" fillId="0" borderId="0" xfId="64" applyNumberFormat="1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64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7" fillId="0" borderId="2" xfId="40" applyFont="1" applyFill="1" applyBorder="1" applyAlignment="1">
      <alignment horizontal="center" vertical="center"/>
    </xf>
    <xf numFmtId="0" fontId="7" fillId="0" borderId="2" xfId="64" applyFont="1" applyBorder="1" applyAlignment="1">
      <alignment horizontal="center" vertical="center"/>
    </xf>
    <xf numFmtId="177" fontId="7" fillId="0" borderId="2" xfId="64" applyNumberFormat="1" applyFont="1" applyBorder="1" applyAlignment="1">
      <alignment horizontal="center" vertical="center"/>
    </xf>
    <xf numFmtId="0" fontId="10" fillId="0" borderId="2" xfId="64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0" fontId="16" fillId="0" borderId="2" xfId="15" applyFont="1" applyBorder="1" applyAlignment="1">
      <alignment horizontal="center" vertical="center"/>
    </xf>
    <xf numFmtId="178" fontId="16" fillId="0" borderId="2" xfId="15" applyNumberFormat="1" applyFont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78" fontId="11" fillId="0" borderId="2" xfId="15" applyNumberFormat="1" applyFont="1" applyFill="1" applyBorder="1" applyAlignment="1">
      <alignment horizontal="center" vertical="center"/>
    </xf>
    <xf numFmtId="0" fontId="10" fillId="3" borderId="2" xfId="65" applyFont="1" applyFill="1" applyBorder="1" applyAlignment="1">
      <alignment horizontal="center" vertical="center"/>
    </xf>
    <xf numFmtId="177" fontId="10" fillId="3" borderId="2" xfId="64" applyNumberFormat="1" applyFont="1" applyFill="1" applyBorder="1" applyAlignment="1">
      <alignment horizontal="center" vertical="center"/>
    </xf>
    <xf numFmtId="177" fontId="10" fillId="3" borderId="2" xfId="65" applyNumberFormat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5" fillId="0" borderId="0" xfId="64" applyFont="1" applyAlignment="1">
      <alignment vertical="center"/>
    </xf>
    <xf numFmtId="0" fontId="1" fillId="0" borderId="0" xfId="64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0" fillId="3" borderId="0" xfId="0" applyFill="1">
      <alignment vertical="center"/>
    </xf>
    <xf numFmtId="0" fontId="1" fillId="0" borderId="0" xfId="63">
      <alignment vertical="center"/>
    </xf>
    <xf numFmtId="0" fontId="0" fillId="0" borderId="2" xfId="0" applyBorder="1" applyAlignment="1">
      <alignment horizontal="center" vertical="center"/>
    </xf>
    <xf numFmtId="0" fontId="9" fillId="0" borderId="2" xfId="65" applyFont="1" applyBorder="1" applyAlignment="1">
      <alignment horizontal="center" vertical="center"/>
    </xf>
    <xf numFmtId="177" fontId="9" fillId="0" borderId="2" xfId="64" applyNumberFormat="1" applyFont="1" applyFill="1" applyBorder="1" applyAlignment="1">
      <alignment horizontal="center" vertical="center"/>
    </xf>
    <xf numFmtId="177" fontId="9" fillId="0" borderId="2" xfId="65" applyNumberFormat="1" applyFont="1" applyBorder="1" applyAlignment="1">
      <alignment horizontal="center" vertical="center"/>
    </xf>
    <xf numFmtId="0" fontId="7" fillId="0" borderId="2" xfId="65" applyFont="1" applyBorder="1" applyAlignment="1">
      <alignment horizontal="center" vertical="center"/>
    </xf>
    <xf numFmtId="177" fontId="7" fillId="0" borderId="2" xfId="65" applyNumberFormat="1" applyFont="1" applyBorder="1" applyAlignment="1">
      <alignment horizontal="center" vertical="center"/>
    </xf>
    <xf numFmtId="0" fontId="10" fillId="0" borderId="2" xfId="65" applyFont="1" applyBorder="1" applyAlignment="1">
      <alignment horizontal="center" vertical="center"/>
    </xf>
    <xf numFmtId="177" fontId="10" fillId="0" borderId="2" xfId="68" applyNumberFormat="1" applyFont="1" applyFill="1" applyBorder="1" applyAlignment="1">
      <alignment horizontal="center" vertical="center"/>
    </xf>
    <xf numFmtId="177" fontId="10" fillId="0" borderId="2" xfId="65" applyNumberFormat="1" applyFont="1" applyBorder="1" applyAlignment="1">
      <alignment horizontal="center" vertical="center"/>
    </xf>
    <xf numFmtId="0" fontId="10" fillId="4" borderId="2" xfId="65" applyFont="1" applyFill="1" applyBorder="1" applyAlignment="1">
      <alignment horizontal="center" vertical="center"/>
    </xf>
    <xf numFmtId="177" fontId="10" fillId="4" borderId="2" xfId="68" applyNumberFormat="1" applyFont="1" applyFill="1" applyBorder="1" applyAlignment="1">
      <alignment horizontal="center" vertical="center"/>
    </xf>
    <xf numFmtId="177" fontId="10" fillId="4" borderId="2" xfId="65" applyNumberFormat="1" applyFont="1" applyFill="1" applyBorder="1" applyAlignment="1">
      <alignment horizontal="center" vertical="center"/>
    </xf>
    <xf numFmtId="0" fontId="11" fillId="0" borderId="2" xfId="65" applyFont="1" applyBorder="1" applyAlignment="1">
      <alignment horizontal="center" vertical="center"/>
    </xf>
    <xf numFmtId="177" fontId="11" fillId="0" borderId="2" xfId="68" applyNumberFormat="1" applyFont="1" applyFill="1" applyBorder="1" applyAlignment="1">
      <alignment horizontal="center" vertical="center"/>
    </xf>
    <xf numFmtId="177" fontId="10" fillId="3" borderId="2" xfId="68" applyNumberFormat="1" applyFont="1" applyFill="1" applyBorder="1" applyAlignment="1">
      <alignment horizontal="center" vertical="center"/>
    </xf>
    <xf numFmtId="0" fontId="9" fillId="0" borderId="2" xfId="65" applyFont="1" applyFill="1" applyBorder="1" applyAlignment="1">
      <alignment horizontal="center" vertical="center"/>
    </xf>
    <xf numFmtId="0" fontId="7" fillId="0" borderId="2" xfId="65" applyFont="1" applyFill="1" applyBorder="1" applyAlignment="1">
      <alignment horizontal="center" vertical="center"/>
    </xf>
    <xf numFmtId="177" fontId="7" fillId="0" borderId="2" xfId="65" applyNumberFormat="1" applyFont="1" applyFill="1" applyBorder="1" applyAlignment="1">
      <alignment horizontal="center" vertical="center"/>
    </xf>
    <xf numFmtId="0" fontId="7" fillId="0" borderId="4" xfId="65" applyFont="1" applyFill="1" applyBorder="1" applyAlignment="1">
      <alignment horizontal="center" vertical="center"/>
    </xf>
    <xf numFmtId="0" fontId="7" fillId="0" borderId="6" xfId="65" applyFont="1" applyFill="1" applyBorder="1" applyAlignment="1">
      <alignment horizontal="center" vertical="center"/>
    </xf>
    <xf numFmtId="0" fontId="10" fillId="0" borderId="6" xfId="65" applyFont="1" applyBorder="1" applyAlignment="1">
      <alignment horizontal="center" vertical="center"/>
    </xf>
    <xf numFmtId="0" fontId="10" fillId="0" borderId="4" xfId="65" applyFont="1" applyBorder="1" applyAlignment="1">
      <alignment horizontal="center" vertical="center"/>
    </xf>
    <xf numFmtId="0" fontId="1" fillId="0" borderId="0" xfId="20" applyAlignment="1">
      <alignment vertical="center"/>
    </xf>
    <xf numFmtId="0" fontId="1" fillId="0" borderId="0" xfId="20" applyFont="1" applyAlignment="1">
      <alignment vertical="center"/>
    </xf>
    <xf numFmtId="0" fontId="1" fillId="0" borderId="0" xfId="20" applyFill="1" applyAlignment="1">
      <alignment vertical="center"/>
    </xf>
    <xf numFmtId="0" fontId="1" fillId="0" borderId="0" xfId="20">
      <alignment vertical="center"/>
    </xf>
    <xf numFmtId="176" fontId="1" fillId="0" borderId="0" xfId="20" applyNumberFormat="1">
      <alignment vertical="center"/>
    </xf>
    <xf numFmtId="0" fontId="17" fillId="0" borderId="0" xfId="20" applyFont="1" applyAlignment="1">
      <alignment horizontal="center" vertical="center"/>
    </xf>
    <xf numFmtId="0" fontId="7" fillId="0" borderId="8" xfId="20" applyFont="1" applyBorder="1" applyAlignment="1">
      <alignment horizontal="center" vertical="center"/>
    </xf>
    <xf numFmtId="176" fontId="1" fillId="0" borderId="0" xfId="20" applyNumberFormat="1" applyAlignment="1">
      <alignment vertical="center"/>
    </xf>
    <xf numFmtId="0" fontId="3" fillId="0" borderId="2" xfId="20" applyFont="1" applyBorder="1" applyAlignment="1">
      <alignment horizontal="center" vertical="center"/>
    </xf>
    <xf numFmtId="0" fontId="3" fillId="0" borderId="4" xfId="20" applyFont="1" applyBorder="1" applyAlignment="1">
      <alignment horizontal="center" vertical="center"/>
    </xf>
    <xf numFmtId="0" fontId="3" fillId="0" borderId="5" xfId="20" applyFont="1" applyBorder="1" applyAlignment="1">
      <alignment horizontal="center" vertical="center"/>
    </xf>
    <xf numFmtId="0" fontId="3" fillId="0" borderId="6" xfId="20" applyFont="1" applyBorder="1" applyAlignment="1">
      <alignment horizontal="center" vertical="center"/>
    </xf>
    <xf numFmtId="176" fontId="3" fillId="0" borderId="2" xfId="20" applyNumberFormat="1" applyFont="1" applyBorder="1" applyAlignment="1">
      <alignment horizontal="center" vertical="center"/>
    </xf>
    <xf numFmtId="178" fontId="3" fillId="0" borderId="2" xfId="20" applyNumberFormat="1" applyFont="1" applyBorder="1" applyAlignment="1">
      <alignment horizontal="center" vertical="center"/>
    </xf>
    <xf numFmtId="0" fontId="3" fillId="0" borderId="2" xfId="20" applyFont="1" applyFill="1" applyBorder="1" applyAlignment="1">
      <alignment horizontal="center" vertical="center"/>
    </xf>
    <xf numFmtId="178" fontId="3" fillId="0" borderId="2" xfId="20" applyNumberFormat="1" applyFont="1" applyFill="1" applyBorder="1" applyAlignment="1">
      <alignment horizontal="center" vertical="center"/>
    </xf>
    <xf numFmtId="0" fontId="3" fillId="0" borderId="0" xfId="20" applyFont="1" applyAlignment="1">
      <alignment horizontal="left" vertical="center" wrapText="1"/>
    </xf>
    <xf numFmtId="0" fontId="3" fillId="0" borderId="0" xfId="20" applyFont="1" applyAlignment="1">
      <alignment horizontal="center" vertical="center"/>
    </xf>
    <xf numFmtId="178" fontId="1" fillId="0" borderId="0" xfId="20" applyNumberFormat="1">
      <alignment vertical="center"/>
    </xf>
    <xf numFmtId="0" fontId="3" fillId="0" borderId="2" xfId="20" applyFont="1" applyBorder="1" applyAlignment="1">
      <alignment horizontal="center" vertical="center" wrapText="1"/>
    </xf>
    <xf numFmtId="0" fontId="18" fillId="0" borderId="8" xfId="20" applyFont="1" applyBorder="1" applyAlignment="1">
      <alignment horizontal="center" vertical="center"/>
    </xf>
    <xf numFmtId="178" fontId="1" fillId="0" borderId="0" xfId="20" applyNumberFormat="1" applyFont="1" applyAlignment="1">
      <alignment vertical="center"/>
    </xf>
    <xf numFmtId="0" fontId="3" fillId="0" borderId="2" xfId="20" applyFont="1" applyFill="1" applyBorder="1" applyAlignment="1">
      <alignment horizontal="center" vertical="center" wrapText="1"/>
    </xf>
    <xf numFmtId="178" fontId="1" fillId="0" borderId="0" xfId="20" applyNumberFormat="1" applyFill="1" applyAlignment="1">
      <alignment vertical="center"/>
    </xf>
    <xf numFmtId="0" fontId="19" fillId="0" borderId="2" xfId="20" applyFont="1" applyFill="1" applyBorder="1" applyAlignment="1">
      <alignment horizontal="center" vertical="center" wrapText="1"/>
    </xf>
    <xf numFmtId="178" fontId="1" fillId="0" borderId="0" xfId="20" applyNumberFormat="1" applyAlignment="1">
      <alignment vertical="center"/>
    </xf>
  </cellXfs>
  <cellStyles count="7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2 2 7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2 2 6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常规 2 2 8" xfId="46"/>
    <cellStyle name="强调文字颜色 3" xfId="47" builtinId="37"/>
    <cellStyle name="强调文字颜色 4" xfId="48" builtinId="41"/>
    <cellStyle name="常规 2 2 5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14" xfId="62"/>
    <cellStyle name="常规 15" xfId="63"/>
    <cellStyle name="常规 2" xfId="64"/>
    <cellStyle name="常规 2 3" xfId="65"/>
    <cellStyle name="常规 2 4" xfId="66"/>
    <cellStyle name="常规 2 5" xfId="67"/>
    <cellStyle name="常规 2 6" xfId="68"/>
    <cellStyle name="常规 2 7" xfId="69"/>
    <cellStyle name="常规 2 8" xfId="70"/>
    <cellStyle name="常规 2 9" xfId="71"/>
    <cellStyle name="常规 3" xfId="72"/>
    <cellStyle name="常规 4" xfId="73"/>
    <cellStyle name="常规 5" xfId="74"/>
    <cellStyle name="常规 6 2" xfId="75"/>
    <cellStyle name="常规 7" xfId="76"/>
    <cellStyle name="常规 8" xfId="77"/>
    <cellStyle name="常规 9" xfId="78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7FDBB"/>
      <color rgb="00F1FB8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0"/>
  <sheetViews>
    <sheetView tabSelected="1" view="pageBreakPreview" zoomScale="115" zoomScaleNormal="100" workbookViewId="0">
      <selection activeCell="I17" sqref="I17"/>
    </sheetView>
  </sheetViews>
  <sheetFormatPr defaultColWidth="9" defaultRowHeight="15.6"/>
  <cols>
    <col min="1" max="1" width="15.8796296296296" style="156" customWidth="1"/>
    <col min="2" max="2" width="10.6296296296296" style="156" customWidth="1"/>
    <col min="3" max="3" width="9.62962962962963" style="156" customWidth="1"/>
    <col min="4" max="4" width="9.12962962962963" style="156" customWidth="1"/>
    <col min="5" max="5" width="10.6296296296296" style="156" customWidth="1"/>
    <col min="6" max="6" width="11.75" style="157" customWidth="1"/>
    <col min="7" max="7" width="9.62962962962963" style="156" customWidth="1"/>
    <col min="8" max="8" width="9.12962962962963" style="156" customWidth="1"/>
    <col min="9" max="9" width="9.62962962962963" style="156" customWidth="1"/>
    <col min="10" max="13" width="9.12962962962963" style="156" customWidth="1"/>
    <col min="14" max="14" width="9.75" style="156" customWidth="1"/>
    <col min="15" max="21" width="9.12962962962963" style="156" customWidth="1"/>
    <col min="22" max="22" width="9" style="156"/>
    <col min="23" max="23" width="11.5" style="156"/>
    <col min="24" max="24" width="10.5" style="156" customWidth="1"/>
    <col min="25" max="16384" width="9" style="156"/>
  </cols>
  <sheetData>
    <row r="1" s="153" customFormat="1" ht="22.5" customHeight="1" spans="1:2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</row>
    <row r="2" s="153" customFormat="1" spans="1:22">
      <c r="A2" s="159" t="s">
        <v>1</v>
      </c>
      <c r="F2" s="160"/>
      <c r="U2" s="173" t="s">
        <v>2</v>
      </c>
      <c r="V2" s="173"/>
    </row>
    <row r="3" s="153" customFormat="1" ht="21.75" customHeight="1" spans="1:22">
      <c r="A3" s="161" t="s">
        <v>3</v>
      </c>
      <c r="B3" s="161" t="s">
        <v>4</v>
      </c>
      <c r="C3" s="161"/>
      <c r="D3" s="161"/>
      <c r="E3" s="161"/>
      <c r="F3" s="161"/>
      <c r="G3" s="161"/>
      <c r="H3" s="161"/>
      <c r="I3" s="161"/>
      <c r="J3" s="161"/>
      <c r="K3" s="161" t="s">
        <v>5</v>
      </c>
      <c r="L3" s="161"/>
      <c r="M3" s="161"/>
      <c r="N3" s="161"/>
      <c r="O3" s="161" t="s">
        <v>6</v>
      </c>
      <c r="P3" s="161"/>
      <c r="Q3" s="161"/>
      <c r="R3" s="161"/>
      <c r="S3" s="161"/>
      <c r="T3" s="161"/>
      <c r="U3" s="161"/>
      <c r="V3" s="172" t="s">
        <v>7</v>
      </c>
    </row>
    <row r="4" s="153" customFormat="1" ht="21.75" customHeight="1" spans="1:22">
      <c r="A4" s="161"/>
      <c r="B4" s="161" t="s">
        <v>8</v>
      </c>
      <c r="C4" s="162" t="s">
        <v>9</v>
      </c>
      <c r="D4" s="163"/>
      <c r="E4" s="163"/>
      <c r="F4" s="164"/>
      <c r="G4" s="162" t="s">
        <v>10</v>
      </c>
      <c r="H4" s="163"/>
      <c r="I4" s="163"/>
      <c r="J4" s="164"/>
      <c r="K4" s="161" t="s">
        <v>11</v>
      </c>
      <c r="L4" s="161" t="s">
        <v>12</v>
      </c>
      <c r="M4" s="161" t="s">
        <v>13</v>
      </c>
      <c r="N4" s="161" t="s">
        <v>14</v>
      </c>
      <c r="O4" s="161" t="s">
        <v>11</v>
      </c>
      <c r="P4" s="161"/>
      <c r="Q4" s="161" t="s">
        <v>12</v>
      </c>
      <c r="R4" s="161"/>
      <c r="S4" s="172" t="s">
        <v>13</v>
      </c>
      <c r="T4" s="172"/>
      <c r="U4" s="161" t="s">
        <v>14</v>
      </c>
      <c r="V4" s="172"/>
    </row>
    <row r="5" s="153" customFormat="1" ht="36.75" customHeight="1" spans="1:22">
      <c r="A5" s="161"/>
      <c r="B5" s="161"/>
      <c r="C5" s="161" t="s">
        <v>14</v>
      </c>
      <c r="D5" s="161" t="s">
        <v>11</v>
      </c>
      <c r="E5" s="161" t="s">
        <v>12</v>
      </c>
      <c r="F5" s="165" t="s">
        <v>13</v>
      </c>
      <c r="G5" s="161" t="s">
        <v>14</v>
      </c>
      <c r="H5" s="161" t="s">
        <v>11</v>
      </c>
      <c r="I5" s="161" t="s">
        <v>12</v>
      </c>
      <c r="J5" s="161" t="s">
        <v>13</v>
      </c>
      <c r="K5" s="161"/>
      <c r="L5" s="161"/>
      <c r="M5" s="161"/>
      <c r="N5" s="161"/>
      <c r="O5" s="172" t="s">
        <v>15</v>
      </c>
      <c r="P5" s="161" t="s">
        <v>16</v>
      </c>
      <c r="Q5" s="172" t="s">
        <v>15</v>
      </c>
      <c r="R5" s="161" t="s">
        <v>16</v>
      </c>
      <c r="S5" s="172" t="s">
        <v>15</v>
      </c>
      <c r="T5" s="161" t="s">
        <v>16</v>
      </c>
      <c r="U5" s="161"/>
      <c r="V5" s="172"/>
    </row>
    <row r="6" s="153" customFormat="1" ht="26.1" customHeight="1" spans="1:25">
      <c r="A6" s="161" t="s">
        <v>1</v>
      </c>
      <c r="B6" s="166">
        <f t="shared" ref="B6:U6" si="0">B7+B8+B21</f>
        <v>650322</v>
      </c>
      <c r="C6" s="166">
        <f t="shared" si="0"/>
        <v>457161</v>
      </c>
      <c r="D6" s="166">
        <f t="shared" si="0"/>
        <v>74332</v>
      </c>
      <c r="E6" s="166">
        <f t="shared" si="0"/>
        <v>234066.62</v>
      </c>
      <c r="F6" s="165">
        <f t="shared" si="0"/>
        <v>148762.38</v>
      </c>
      <c r="G6" s="166">
        <f t="shared" si="0"/>
        <v>193161</v>
      </c>
      <c r="H6" s="166">
        <f t="shared" si="0"/>
        <v>96752</v>
      </c>
      <c r="I6" s="166">
        <f t="shared" si="0"/>
        <v>96409</v>
      </c>
      <c r="J6" s="166">
        <f t="shared" si="0"/>
        <v>0</v>
      </c>
      <c r="K6" s="166">
        <f t="shared" si="0"/>
        <v>2523489</v>
      </c>
      <c r="L6" s="166">
        <f t="shared" si="0"/>
        <v>5886278.755</v>
      </c>
      <c r="M6" s="166">
        <f t="shared" si="0"/>
        <v>2640532.245</v>
      </c>
      <c r="N6" s="166">
        <f t="shared" si="0"/>
        <v>11050300</v>
      </c>
      <c r="O6" s="166">
        <f t="shared" si="0"/>
        <v>0</v>
      </c>
      <c r="P6" s="166">
        <f t="shared" si="0"/>
        <v>2523489</v>
      </c>
      <c r="Q6" s="166">
        <f t="shared" si="0"/>
        <v>743570.145</v>
      </c>
      <c r="R6" s="166">
        <f t="shared" si="0"/>
        <v>5142708.61</v>
      </c>
      <c r="S6" s="166">
        <f t="shared" si="0"/>
        <v>334715.355</v>
      </c>
      <c r="T6" s="166">
        <f t="shared" si="0"/>
        <v>2305816.89</v>
      </c>
      <c r="U6" s="166">
        <f t="shared" si="0"/>
        <v>9972014.5</v>
      </c>
      <c r="V6" s="172"/>
      <c r="Y6" s="178"/>
    </row>
    <row r="7" s="154" customFormat="1" ht="26.1" customHeight="1" spans="1:24">
      <c r="A7" s="161" t="s">
        <v>11</v>
      </c>
      <c r="B7" s="166">
        <f>C7+G7</f>
        <v>74332</v>
      </c>
      <c r="C7" s="166">
        <f>D7+E7+F7</f>
        <v>74332</v>
      </c>
      <c r="D7" s="166">
        <f>D14+D15+D16+D17</f>
        <v>74332</v>
      </c>
      <c r="E7" s="166">
        <v>0</v>
      </c>
      <c r="F7" s="165">
        <f>F14+F15+F16+F17</f>
        <v>0</v>
      </c>
      <c r="G7" s="166">
        <f>H7+I7+J7</f>
        <v>0</v>
      </c>
      <c r="H7" s="166">
        <f>H14+H15+H16+H17</f>
        <v>0</v>
      </c>
      <c r="I7" s="166">
        <v>0</v>
      </c>
      <c r="J7" s="166">
        <f>J14+J15+J16+J17</f>
        <v>0</v>
      </c>
      <c r="K7" s="166">
        <f>(D7+H7)*14.75</f>
        <v>1096397</v>
      </c>
      <c r="L7" s="166">
        <f>(E7+I7)*17.75</f>
        <v>0</v>
      </c>
      <c r="M7" s="166">
        <f>(F7+J7)*17.75</f>
        <v>0</v>
      </c>
      <c r="N7" s="166">
        <f>K7+L7+M7</f>
        <v>1096397</v>
      </c>
      <c r="O7" s="166"/>
      <c r="P7" s="166">
        <f t="shared" ref="P7:P12" si="1">K7</f>
        <v>1096397</v>
      </c>
      <c r="Q7" s="166">
        <f t="shared" ref="Q7:Q12" si="2">(E7+I7)*2.25</f>
        <v>0</v>
      </c>
      <c r="R7" s="166">
        <f t="shared" ref="R7:R12" si="3">L7-Q7</f>
        <v>0</v>
      </c>
      <c r="S7" s="166">
        <f t="shared" ref="S7:S12" si="4">(F7+J7)*2.25</f>
        <v>0</v>
      </c>
      <c r="T7" s="166">
        <f t="shared" ref="T7:T12" si="5">M7-S7</f>
        <v>0</v>
      </c>
      <c r="U7" s="166">
        <f t="shared" ref="U7:U12" si="6">P7+R7+T7</f>
        <v>1096397</v>
      </c>
      <c r="V7" s="172"/>
      <c r="X7" s="174"/>
    </row>
    <row r="8" s="153" customFormat="1" ht="26.1" customHeight="1" spans="1:22">
      <c r="A8" s="161" t="s">
        <v>12</v>
      </c>
      <c r="B8" s="166">
        <f>C8+G8</f>
        <v>186837.78</v>
      </c>
      <c r="C8" s="166">
        <f>D8+E8+F8</f>
        <v>186837.78</v>
      </c>
      <c r="D8" s="166">
        <v>0</v>
      </c>
      <c r="E8" s="166">
        <f>SUM(E9:E20)</f>
        <v>38075.4</v>
      </c>
      <c r="F8" s="166">
        <f>SUM(F9:F20)</f>
        <v>148762.38</v>
      </c>
      <c r="G8" s="166">
        <f>H8+I8+J8</f>
        <v>0</v>
      </c>
      <c r="H8" s="166">
        <v>0</v>
      </c>
      <c r="I8" s="166">
        <f>SUM(I9:I20)</f>
        <v>0</v>
      </c>
      <c r="J8" s="166">
        <f>SUM(J9:J20)</f>
        <v>0</v>
      </c>
      <c r="K8" s="166">
        <f t="shared" ref="K8:K21" si="7">(D8+H8)*14.75</f>
        <v>0</v>
      </c>
      <c r="L8" s="166">
        <f t="shared" ref="L8:L21" si="8">(E8+I8)*17.75</f>
        <v>675838.35</v>
      </c>
      <c r="M8" s="166">
        <f t="shared" ref="M8:M21" si="9">(F8+J8)*17.75</f>
        <v>2640532.245</v>
      </c>
      <c r="N8" s="166">
        <f t="shared" ref="N8:N21" si="10">K8+L8+M8</f>
        <v>3316370.595</v>
      </c>
      <c r="O8" s="166"/>
      <c r="P8" s="166">
        <f t="shared" si="1"/>
        <v>0</v>
      </c>
      <c r="Q8" s="166">
        <f t="shared" si="2"/>
        <v>85669.65</v>
      </c>
      <c r="R8" s="166">
        <f t="shared" si="3"/>
        <v>590168.7</v>
      </c>
      <c r="S8" s="166">
        <f t="shared" si="4"/>
        <v>334715.355</v>
      </c>
      <c r="T8" s="166">
        <f t="shared" si="5"/>
        <v>2305816.89</v>
      </c>
      <c r="U8" s="166">
        <f t="shared" si="6"/>
        <v>2895985.59</v>
      </c>
      <c r="V8" s="172"/>
    </row>
    <row r="9" s="155" customFormat="1" ht="26.1" customHeight="1" spans="1:24">
      <c r="A9" s="167" t="s">
        <v>17</v>
      </c>
      <c r="B9" s="168">
        <f>平福头片!D7</f>
        <v>15610.37</v>
      </c>
      <c r="C9" s="168">
        <f>平福头片!E7</f>
        <v>15610.37</v>
      </c>
      <c r="D9" s="168">
        <f>平福头片!F7</f>
        <v>0</v>
      </c>
      <c r="E9" s="168">
        <f>平福头片!G7</f>
        <v>11.2</v>
      </c>
      <c r="F9" s="168">
        <f>平福头片!H7</f>
        <v>15599.17</v>
      </c>
      <c r="G9" s="168">
        <f>平福头片!I7</f>
        <v>0</v>
      </c>
      <c r="H9" s="168">
        <f>平福头片!J7</f>
        <v>0</v>
      </c>
      <c r="I9" s="168">
        <f>平福头片!K7</f>
        <v>0</v>
      </c>
      <c r="J9" s="168">
        <f>平福头片!L7</f>
        <v>0</v>
      </c>
      <c r="K9" s="166">
        <f t="shared" si="7"/>
        <v>0</v>
      </c>
      <c r="L9" s="166">
        <f t="shared" si="8"/>
        <v>198.8</v>
      </c>
      <c r="M9" s="166">
        <f t="shared" si="9"/>
        <v>276885.2675</v>
      </c>
      <c r="N9" s="166">
        <f t="shared" si="10"/>
        <v>277084.0675</v>
      </c>
      <c r="O9" s="168"/>
      <c r="P9" s="168">
        <f t="shared" si="1"/>
        <v>0</v>
      </c>
      <c r="Q9" s="168">
        <f t="shared" si="2"/>
        <v>25.2</v>
      </c>
      <c r="R9" s="168">
        <f t="shared" si="3"/>
        <v>173.6</v>
      </c>
      <c r="S9" s="168">
        <f t="shared" si="4"/>
        <v>35098.1325</v>
      </c>
      <c r="T9" s="168">
        <f t="shared" si="5"/>
        <v>241787.135</v>
      </c>
      <c r="U9" s="168">
        <f t="shared" si="6"/>
        <v>241960.735</v>
      </c>
      <c r="V9" s="175"/>
      <c r="X9" s="176"/>
    </row>
    <row r="10" s="153" customFormat="1" ht="26.1" customHeight="1" spans="1:23">
      <c r="A10" s="161" t="s">
        <v>18</v>
      </c>
      <c r="B10" s="166">
        <f>塘底!D7</f>
        <v>23404.29</v>
      </c>
      <c r="C10" s="166">
        <f>塘底!E7</f>
        <v>23404.29</v>
      </c>
      <c r="D10" s="166">
        <f>塘底!F7</f>
        <v>0</v>
      </c>
      <c r="E10" s="166">
        <f>塘底!G7</f>
        <v>0</v>
      </c>
      <c r="F10" s="166">
        <f>塘底!H7</f>
        <v>23404.29</v>
      </c>
      <c r="G10" s="166">
        <f>塘底!I7</f>
        <v>0</v>
      </c>
      <c r="H10" s="166">
        <f>塘底!J7</f>
        <v>0</v>
      </c>
      <c r="I10" s="166">
        <f>塘底!K7</f>
        <v>0</v>
      </c>
      <c r="J10" s="166">
        <f>塘底!L7</f>
        <v>0</v>
      </c>
      <c r="K10" s="166">
        <f t="shared" si="7"/>
        <v>0</v>
      </c>
      <c r="L10" s="166">
        <f t="shared" si="8"/>
        <v>0</v>
      </c>
      <c r="M10" s="166">
        <f t="shared" si="9"/>
        <v>415426.1475</v>
      </c>
      <c r="N10" s="166">
        <f t="shared" si="10"/>
        <v>415426.1475</v>
      </c>
      <c r="O10" s="168"/>
      <c r="P10" s="168">
        <f t="shared" si="1"/>
        <v>0</v>
      </c>
      <c r="Q10" s="168">
        <f t="shared" si="2"/>
        <v>0</v>
      </c>
      <c r="R10" s="168">
        <f t="shared" si="3"/>
        <v>0</v>
      </c>
      <c r="S10" s="168">
        <f t="shared" si="4"/>
        <v>52659.6525</v>
      </c>
      <c r="T10" s="168">
        <f t="shared" si="5"/>
        <v>362766.495</v>
      </c>
      <c r="U10" s="168">
        <f t="shared" si="6"/>
        <v>362766.495</v>
      </c>
      <c r="V10" s="172"/>
      <c r="W10" s="155"/>
    </row>
    <row r="11" s="155" customFormat="1" ht="26.1" customHeight="1" spans="1:22">
      <c r="A11" s="167" t="s">
        <v>19</v>
      </c>
      <c r="B11" s="168">
        <f>上梧江!D7</f>
        <v>16646.12</v>
      </c>
      <c r="C11" s="168">
        <f>上梧江!E7</f>
        <v>16646.12</v>
      </c>
      <c r="D11" s="168">
        <f>上梧江!F7</f>
        <v>0</v>
      </c>
      <c r="E11" s="168">
        <f>上梧江!G7</f>
        <v>4140.8</v>
      </c>
      <c r="F11" s="168">
        <f>上梧江!H7</f>
        <v>12505.32</v>
      </c>
      <c r="G11" s="168">
        <f>上梧江!I7</f>
        <v>0</v>
      </c>
      <c r="H11" s="168">
        <f>上梧江!J7</f>
        <v>0</v>
      </c>
      <c r="I11" s="168">
        <f>上梧江!K7</f>
        <v>0</v>
      </c>
      <c r="J11" s="168">
        <f>上梧江!L7</f>
        <v>0</v>
      </c>
      <c r="K11" s="166">
        <f t="shared" si="7"/>
        <v>0</v>
      </c>
      <c r="L11" s="166">
        <f t="shared" si="8"/>
        <v>73499.2</v>
      </c>
      <c r="M11" s="166">
        <f t="shared" si="9"/>
        <v>221969.43</v>
      </c>
      <c r="N11" s="166">
        <f t="shared" si="10"/>
        <v>295468.63</v>
      </c>
      <c r="O11" s="168"/>
      <c r="P11" s="168">
        <f t="shared" si="1"/>
        <v>0</v>
      </c>
      <c r="Q11" s="168">
        <f t="shared" si="2"/>
        <v>9316.8</v>
      </c>
      <c r="R11" s="168">
        <f t="shared" si="3"/>
        <v>64182.4</v>
      </c>
      <c r="S11" s="168">
        <f t="shared" si="4"/>
        <v>28136.97</v>
      </c>
      <c r="T11" s="168">
        <f t="shared" si="5"/>
        <v>193832.46</v>
      </c>
      <c r="U11" s="168">
        <f t="shared" si="6"/>
        <v>258014.86</v>
      </c>
      <c r="V11" s="177"/>
    </row>
    <row r="12" s="155" customFormat="1" ht="26.1" customHeight="1" spans="1:22">
      <c r="A12" s="167" t="s">
        <v>20</v>
      </c>
      <c r="B12" s="168">
        <f>五星岭!D7</f>
        <v>4786</v>
      </c>
      <c r="C12" s="168">
        <f>五星岭!E7</f>
        <v>4786</v>
      </c>
      <c r="D12" s="168">
        <f>五星岭!F7</f>
        <v>0</v>
      </c>
      <c r="E12" s="168">
        <f>五星岭!G7</f>
        <v>0</v>
      </c>
      <c r="F12" s="168">
        <f>五星岭!H7</f>
        <v>4786</v>
      </c>
      <c r="G12" s="168">
        <f>五星岭!I7</f>
        <v>0</v>
      </c>
      <c r="H12" s="168">
        <f>五星岭!J7</f>
        <v>0</v>
      </c>
      <c r="I12" s="168">
        <f>五星岭!K7</f>
        <v>0</v>
      </c>
      <c r="J12" s="168">
        <f>五星岭!L7</f>
        <v>0</v>
      </c>
      <c r="K12" s="166">
        <f t="shared" si="7"/>
        <v>0</v>
      </c>
      <c r="L12" s="166">
        <f t="shared" si="8"/>
        <v>0</v>
      </c>
      <c r="M12" s="166">
        <f t="shared" si="9"/>
        <v>84951.5</v>
      </c>
      <c r="N12" s="166">
        <f t="shared" si="10"/>
        <v>84951.5</v>
      </c>
      <c r="O12" s="168"/>
      <c r="P12" s="168">
        <f t="shared" si="1"/>
        <v>0</v>
      </c>
      <c r="Q12" s="168">
        <f t="shared" si="2"/>
        <v>0</v>
      </c>
      <c r="R12" s="168">
        <f t="shared" si="3"/>
        <v>0</v>
      </c>
      <c r="S12" s="168">
        <f t="shared" si="4"/>
        <v>10768.5</v>
      </c>
      <c r="T12" s="168">
        <f t="shared" si="5"/>
        <v>74183</v>
      </c>
      <c r="U12" s="168">
        <f t="shared" si="6"/>
        <v>74183</v>
      </c>
      <c r="V12" s="175"/>
    </row>
    <row r="13" s="153" customFormat="1" ht="26.1" customHeight="1" spans="1:23">
      <c r="A13" s="161" t="s">
        <v>21</v>
      </c>
      <c r="B13" s="166">
        <f>'阳明山 '!D7</f>
        <v>91571.2</v>
      </c>
      <c r="C13" s="166">
        <f>'阳明山 '!E7</f>
        <v>91571.2</v>
      </c>
      <c r="D13" s="166">
        <f>'阳明山 '!F7</f>
        <v>0</v>
      </c>
      <c r="E13" s="166">
        <f>'阳明山 '!G7</f>
        <v>0</v>
      </c>
      <c r="F13" s="166">
        <f>'阳明山 '!H7</f>
        <v>91571.2</v>
      </c>
      <c r="G13" s="166">
        <f>'阳明山 '!I7</f>
        <v>0</v>
      </c>
      <c r="H13" s="166">
        <f>'阳明山 '!J7</f>
        <v>0</v>
      </c>
      <c r="I13" s="166">
        <f>'阳明山 '!K7</f>
        <v>0</v>
      </c>
      <c r="J13" s="166">
        <f>'阳明山 '!L7</f>
        <v>0</v>
      </c>
      <c r="K13" s="166">
        <f t="shared" si="7"/>
        <v>0</v>
      </c>
      <c r="L13" s="166">
        <f t="shared" si="8"/>
        <v>0</v>
      </c>
      <c r="M13" s="166">
        <f t="shared" si="9"/>
        <v>1625388.8</v>
      </c>
      <c r="N13" s="166">
        <f t="shared" si="10"/>
        <v>1625388.8</v>
      </c>
      <c r="O13" s="166"/>
      <c r="P13" s="166">
        <f t="shared" ref="P13:P21" si="11">K13</f>
        <v>0</v>
      </c>
      <c r="Q13" s="166">
        <f t="shared" ref="Q13:Q21" si="12">(E13+I13)*2.25</f>
        <v>0</v>
      </c>
      <c r="R13" s="166">
        <f t="shared" ref="R13:R21" si="13">L13-Q13</f>
        <v>0</v>
      </c>
      <c r="S13" s="166">
        <f t="shared" ref="S13:S21" si="14">(F13+J13)*2.25</f>
        <v>206035.2</v>
      </c>
      <c r="T13" s="166">
        <f t="shared" ref="T13:T21" si="15">M13-S13</f>
        <v>1419353.6</v>
      </c>
      <c r="U13" s="166">
        <f t="shared" ref="U13:U21" si="16">P13+R13+T13</f>
        <v>1419353.6</v>
      </c>
      <c r="V13" s="172"/>
      <c r="W13" s="155"/>
    </row>
    <row r="14" s="153" customFormat="1" ht="26.1" customHeight="1" spans="1:23">
      <c r="A14" s="161" t="s">
        <v>22</v>
      </c>
      <c r="B14" s="166">
        <f>拨款!B6</f>
        <v>51450.9</v>
      </c>
      <c r="C14" s="166">
        <f>拨款!C6</f>
        <v>51450.9</v>
      </c>
      <c r="D14" s="166">
        <f>拨款!D6</f>
        <v>27459</v>
      </c>
      <c r="E14" s="166">
        <f>拨款!E6</f>
        <v>23991.9</v>
      </c>
      <c r="F14" s="166">
        <f>拨款!F6</f>
        <v>0</v>
      </c>
      <c r="G14" s="166">
        <f>拨款!G6</f>
        <v>0</v>
      </c>
      <c r="H14" s="166">
        <f>拨款!H6</f>
        <v>0</v>
      </c>
      <c r="I14" s="166">
        <f>拨款!I6</f>
        <v>0</v>
      </c>
      <c r="J14" s="166">
        <f>拨款!J6</f>
        <v>0</v>
      </c>
      <c r="K14" s="166">
        <f t="shared" si="7"/>
        <v>405020.25</v>
      </c>
      <c r="L14" s="166">
        <f t="shared" si="8"/>
        <v>425856.225</v>
      </c>
      <c r="M14" s="166">
        <f t="shared" si="9"/>
        <v>0</v>
      </c>
      <c r="N14" s="166">
        <f t="shared" si="10"/>
        <v>830876.475</v>
      </c>
      <c r="O14" s="166"/>
      <c r="P14" s="166">
        <f t="shared" si="11"/>
        <v>405020.25</v>
      </c>
      <c r="Q14" s="166">
        <f t="shared" si="12"/>
        <v>53981.775</v>
      </c>
      <c r="R14" s="166">
        <f t="shared" si="13"/>
        <v>371874.45</v>
      </c>
      <c r="S14" s="166">
        <f t="shared" si="14"/>
        <v>0</v>
      </c>
      <c r="T14" s="166">
        <f t="shared" si="15"/>
        <v>0</v>
      </c>
      <c r="U14" s="166">
        <f t="shared" si="16"/>
        <v>776894.7</v>
      </c>
      <c r="V14" s="172"/>
      <c r="W14" s="155"/>
    </row>
    <row r="15" s="153" customFormat="1" ht="26.1" customHeight="1" spans="1:22">
      <c r="A15" s="161" t="s">
        <v>23</v>
      </c>
      <c r="B15" s="166">
        <f>拨款!B7</f>
        <v>25308</v>
      </c>
      <c r="C15" s="166">
        <f>拨款!C7</f>
        <v>25308</v>
      </c>
      <c r="D15" s="166">
        <f>拨款!D7</f>
        <v>25308</v>
      </c>
      <c r="E15" s="166">
        <f>拨款!E7</f>
        <v>0</v>
      </c>
      <c r="F15" s="166">
        <f>拨款!F7</f>
        <v>0</v>
      </c>
      <c r="G15" s="166">
        <f>拨款!G7</f>
        <v>0</v>
      </c>
      <c r="H15" s="166">
        <f>拨款!H7</f>
        <v>0</v>
      </c>
      <c r="I15" s="166">
        <f>拨款!I7</f>
        <v>0</v>
      </c>
      <c r="J15" s="166">
        <f>拨款!J7</f>
        <v>0</v>
      </c>
      <c r="K15" s="166">
        <f t="shared" si="7"/>
        <v>373293</v>
      </c>
      <c r="L15" s="166">
        <f t="shared" si="8"/>
        <v>0</v>
      </c>
      <c r="M15" s="166">
        <f t="shared" si="9"/>
        <v>0</v>
      </c>
      <c r="N15" s="166">
        <f t="shared" si="10"/>
        <v>373293</v>
      </c>
      <c r="O15" s="166"/>
      <c r="P15" s="166">
        <f t="shared" si="11"/>
        <v>373293</v>
      </c>
      <c r="Q15" s="166">
        <f t="shared" si="12"/>
        <v>0</v>
      </c>
      <c r="R15" s="166">
        <f t="shared" si="13"/>
        <v>0</v>
      </c>
      <c r="S15" s="166">
        <f t="shared" si="14"/>
        <v>0</v>
      </c>
      <c r="T15" s="166">
        <f t="shared" si="15"/>
        <v>0</v>
      </c>
      <c r="U15" s="166">
        <f t="shared" si="16"/>
        <v>373293</v>
      </c>
      <c r="V15" s="172"/>
    </row>
    <row r="16" s="153" customFormat="1" ht="26.1" customHeight="1" spans="1:22">
      <c r="A16" s="161" t="s">
        <v>24</v>
      </c>
      <c r="B16" s="166">
        <f>拨款!B8</f>
        <v>21522</v>
      </c>
      <c r="C16" s="166">
        <f>拨款!C8</f>
        <v>21522</v>
      </c>
      <c r="D16" s="166">
        <f>拨款!D8</f>
        <v>21522</v>
      </c>
      <c r="E16" s="166">
        <f>拨款!E8</f>
        <v>0</v>
      </c>
      <c r="F16" s="166">
        <f>拨款!F8</f>
        <v>0</v>
      </c>
      <c r="G16" s="166">
        <f>拨款!G8</f>
        <v>0</v>
      </c>
      <c r="H16" s="166">
        <f>拨款!H8</f>
        <v>0</v>
      </c>
      <c r="I16" s="166">
        <f>拨款!I8</f>
        <v>0</v>
      </c>
      <c r="J16" s="166">
        <f>拨款!J8</f>
        <v>0</v>
      </c>
      <c r="K16" s="166">
        <f t="shared" si="7"/>
        <v>317449.5</v>
      </c>
      <c r="L16" s="166">
        <f t="shared" si="8"/>
        <v>0</v>
      </c>
      <c r="M16" s="166">
        <f t="shared" si="9"/>
        <v>0</v>
      </c>
      <c r="N16" s="166">
        <f t="shared" si="10"/>
        <v>317449.5</v>
      </c>
      <c r="O16" s="166"/>
      <c r="P16" s="166">
        <f t="shared" si="11"/>
        <v>317449.5</v>
      </c>
      <c r="Q16" s="166">
        <f t="shared" si="12"/>
        <v>0</v>
      </c>
      <c r="R16" s="166">
        <f t="shared" si="13"/>
        <v>0</v>
      </c>
      <c r="S16" s="166">
        <f t="shared" si="14"/>
        <v>0</v>
      </c>
      <c r="T16" s="166">
        <f t="shared" si="15"/>
        <v>0</v>
      </c>
      <c r="U16" s="166">
        <f t="shared" si="16"/>
        <v>317449.5</v>
      </c>
      <c r="V16" s="172"/>
    </row>
    <row r="17" s="153" customFormat="1" ht="26.1" customHeight="1" spans="1:22">
      <c r="A17" s="161" t="s">
        <v>25</v>
      </c>
      <c r="B17" s="166">
        <f>拨款!B9</f>
        <v>8031</v>
      </c>
      <c r="C17" s="166">
        <f>拨款!C9</f>
        <v>8031</v>
      </c>
      <c r="D17" s="166">
        <f>拨款!D9</f>
        <v>43</v>
      </c>
      <c r="E17" s="166">
        <f>拨款!E9</f>
        <v>7988</v>
      </c>
      <c r="F17" s="166">
        <f>拨款!F9</f>
        <v>0</v>
      </c>
      <c r="G17" s="166">
        <f>拨款!G9</f>
        <v>0</v>
      </c>
      <c r="H17" s="166">
        <f>拨款!H9</f>
        <v>0</v>
      </c>
      <c r="I17" s="166">
        <f>拨款!I9</f>
        <v>0</v>
      </c>
      <c r="J17" s="166">
        <f>拨款!J9</f>
        <v>0</v>
      </c>
      <c r="K17" s="166">
        <f t="shared" si="7"/>
        <v>634.25</v>
      </c>
      <c r="L17" s="166">
        <f t="shared" si="8"/>
        <v>141787</v>
      </c>
      <c r="M17" s="166">
        <f t="shared" si="9"/>
        <v>0</v>
      </c>
      <c r="N17" s="166">
        <f t="shared" si="10"/>
        <v>142421.25</v>
      </c>
      <c r="O17" s="166"/>
      <c r="P17" s="166">
        <f t="shared" si="11"/>
        <v>634.25</v>
      </c>
      <c r="Q17" s="166">
        <f t="shared" si="12"/>
        <v>17973</v>
      </c>
      <c r="R17" s="166">
        <f t="shared" si="13"/>
        <v>123814</v>
      </c>
      <c r="S17" s="166">
        <f t="shared" si="14"/>
        <v>0</v>
      </c>
      <c r="T17" s="166">
        <f t="shared" si="15"/>
        <v>0</v>
      </c>
      <c r="U17" s="166">
        <f t="shared" si="16"/>
        <v>124448.25</v>
      </c>
      <c r="V17" s="172"/>
    </row>
    <row r="18" s="153" customFormat="1" ht="26.1" customHeight="1" spans="1:22">
      <c r="A18" s="24" t="s">
        <v>26</v>
      </c>
      <c r="B18" s="166">
        <f>拨款!B10</f>
        <v>258</v>
      </c>
      <c r="C18" s="166">
        <f>拨款!C10</f>
        <v>258</v>
      </c>
      <c r="D18" s="166">
        <f>拨款!D10</f>
        <v>0</v>
      </c>
      <c r="E18" s="166">
        <f>拨款!E10</f>
        <v>0</v>
      </c>
      <c r="F18" s="166">
        <f>拨款!F10</f>
        <v>258</v>
      </c>
      <c r="G18" s="166">
        <f>拨款!G10</f>
        <v>0</v>
      </c>
      <c r="H18" s="166">
        <f>拨款!H10</f>
        <v>0</v>
      </c>
      <c r="I18" s="166">
        <f>拨款!I10</f>
        <v>0</v>
      </c>
      <c r="J18" s="166">
        <f>拨款!J10</f>
        <v>0</v>
      </c>
      <c r="K18" s="166">
        <f t="shared" si="7"/>
        <v>0</v>
      </c>
      <c r="L18" s="166">
        <f t="shared" si="8"/>
        <v>0</v>
      </c>
      <c r="M18" s="166">
        <f t="shared" si="9"/>
        <v>4579.5</v>
      </c>
      <c r="N18" s="166">
        <f t="shared" si="10"/>
        <v>4579.5</v>
      </c>
      <c r="O18" s="166"/>
      <c r="P18" s="166">
        <f t="shared" si="11"/>
        <v>0</v>
      </c>
      <c r="Q18" s="166">
        <f t="shared" si="12"/>
        <v>0</v>
      </c>
      <c r="R18" s="166">
        <f t="shared" si="13"/>
        <v>0</v>
      </c>
      <c r="S18" s="166">
        <f t="shared" si="14"/>
        <v>580.5</v>
      </c>
      <c r="T18" s="166">
        <f t="shared" si="15"/>
        <v>3999</v>
      </c>
      <c r="U18" s="166">
        <f t="shared" si="16"/>
        <v>3999</v>
      </c>
      <c r="V18" s="172"/>
    </row>
    <row r="19" s="153" customFormat="1" ht="26.1" customHeight="1" spans="1:22">
      <c r="A19" s="16" t="s">
        <v>27</v>
      </c>
      <c r="B19" s="166">
        <f>拨款!B11</f>
        <v>1943.5</v>
      </c>
      <c r="C19" s="166">
        <f>拨款!C11</f>
        <v>1943.5</v>
      </c>
      <c r="D19" s="166">
        <f>拨款!D11</f>
        <v>0</v>
      </c>
      <c r="E19" s="166">
        <f>拨款!E11</f>
        <v>1943.5</v>
      </c>
      <c r="F19" s="166">
        <f>拨款!F11</f>
        <v>0</v>
      </c>
      <c r="G19" s="166">
        <f>拨款!G11</f>
        <v>0</v>
      </c>
      <c r="H19" s="166">
        <f>拨款!H11</f>
        <v>0</v>
      </c>
      <c r="I19" s="166">
        <f>拨款!I11</f>
        <v>0</v>
      </c>
      <c r="J19" s="166">
        <f>拨款!J11</f>
        <v>0</v>
      </c>
      <c r="K19" s="166">
        <f t="shared" si="7"/>
        <v>0</v>
      </c>
      <c r="L19" s="166">
        <f t="shared" si="8"/>
        <v>34497.125</v>
      </c>
      <c r="M19" s="166">
        <f t="shared" si="9"/>
        <v>0</v>
      </c>
      <c r="N19" s="166">
        <f t="shared" si="10"/>
        <v>34497.125</v>
      </c>
      <c r="O19" s="166"/>
      <c r="P19" s="166">
        <f t="shared" si="11"/>
        <v>0</v>
      </c>
      <c r="Q19" s="166">
        <f t="shared" si="12"/>
        <v>4372.875</v>
      </c>
      <c r="R19" s="166">
        <f t="shared" si="13"/>
        <v>30124.25</v>
      </c>
      <c r="S19" s="166">
        <f t="shared" si="14"/>
        <v>0</v>
      </c>
      <c r="T19" s="166">
        <f t="shared" si="15"/>
        <v>0</v>
      </c>
      <c r="U19" s="166">
        <f t="shared" si="16"/>
        <v>30124.25</v>
      </c>
      <c r="V19" s="172"/>
    </row>
    <row r="20" s="153" customFormat="1" ht="26.1" customHeight="1" spans="1:22">
      <c r="A20" s="16" t="s">
        <v>28</v>
      </c>
      <c r="B20" s="166">
        <f>拨款!B12</f>
        <v>638.4</v>
      </c>
      <c r="C20" s="166">
        <f>拨款!C12</f>
        <v>638.4</v>
      </c>
      <c r="D20" s="166">
        <f>拨款!D12</f>
        <v>0</v>
      </c>
      <c r="E20" s="166">
        <f>拨款!E12</f>
        <v>0</v>
      </c>
      <c r="F20" s="166">
        <f>拨款!F12</f>
        <v>638.4</v>
      </c>
      <c r="G20" s="166">
        <f>拨款!G12</f>
        <v>0</v>
      </c>
      <c r="H20" s="166">
        <f>拨款!H12</f>
        <v>0</v>
      </c>
      <c r="I20" s="166">
        <f>拨款!I12</f>
        <v>0</v>
      </c>
      <c r="J20" s="166">
        <f>拨款!J12</f>
        <v>0</v>
      </c>
      <c r="K20" s="166">
        <f t="shared" si="7"/>
        <v>0</v>
      </c>
      <c r="L20" s="166">
        <f t="shared" si="8"/>
        <v>0</v>
      </c>
      <c r="M20" s="166">
        <f t="shared" si="9"/>
        <v>11331.6</v>
      </c>
      <c r="N20" s="166">
        <f t="shared" si="10"/>
        <v>11331.6</v>
      </c>
      <c r="O20" s="166"/>
      <c r="P20" s="166">
        <f t="shared" ref="P20" si="17">K20</f>
        <v>0</v>
      </c>
      <c r="Q20" s="166">
        <f t="shared" ref="Q20" si="18">(E20+I20)*2.25</f>
        <v>0</v>
      </c>
      <c r="R20" s="166">
        <f t="shared" ref="R20" si="19">L20-Q20</f>
        <v>0</v>
      </c>
      <c r="S20" s="166">
        <f t="shared" ref="S20" si="20">(F20+J20)*2.25</f>
        <v>1436.4</v>
      </c>
      <c r="T20" s="166">
        <f t="shared" ref="T20" si="21">M20-S20</f>
        <v>9895.2</v>
      </c>
      <c r="U20" s="166">
        <f t="shared" ref="U20" si="22">P20+R20+T20</f>
        <v>9895.2</v>
      </c>
      <c r="V20" s="172"/>
    </row>
    <row r="21" s="153" customFormat="1" ht="26.1" customHeight="1" spans="1:22">
      <c r="A21" s="161" t="s">
        <v>29</v>
      </c>
      <c r="B21" s="166">
        <f>C21+G21</f>
        <v>389152.22</v>
      </c>
      <c r="C21" s="166">
        <f>D21+E21+F21</f>
        <v>195991.22</v>
      </c>
      <c r="D21" s="166"/>
      <c r="E21" s="166">
        <f>382829-E8-F8</f>
        <v>195991.22</v>
      </c>
      <c r="F21" s="165"/>
      <c r="G21" s="166">
        <f>H21+I21+J21</f>
        <v>193161</v>
      </c>
      <c r="H21" s="166">
        <v>96752</v>
      </c>
      <c r="I21" s="166">
        <v>96409</v>
      </c>
      <c r="J21" s="166"/>
      <c r="K21" s="166">
        <f t="shared" si="7"/>
        <v>1427092</v>
      </c>
      <c r="L21" s="166">
        <f>(E21+I21)*17.75+20336.5</f>
        <v>5210440.405</v>
      </c>
      <c r="M21" s="166">
        <f t="shared" si="9"/>
        <v>0</v>
      </c>
      <c r="N21" s="166">
        <f t="shared" si="10"/>
        <v>6637532.405</v>
      </c>
      <c r="O21" s="166"/>
      <c r="P21" s="166">
        <f t="shared" si="11"/>
        <v>1427092</v>
      </c>
      <c r="Q21" s="166">
        <f t="shared" si="12"/>
        <v>657900.495</v>
      </c>
      <c r="R21" s="166">
        <f t="shared" si="13"/>
        <v>4552539.91</v>
      </c>
      <c r="S21" s="166">
        <f t="shared" si="14"/>
        <v>0</v>
      </c>
      <c r="T21" s="166">
        <f t="shared" si="15"/>
        <v>0</v>
      </c>
      <c r="U21" s="166">
        <f t="shared" si="16"/>
        <v>5979631.91</v>
      </c>
      <c r="V21" s="172"/>
    </row>
    <row r="22" s="153" customFormat="1" ht="31.5" customHeight="1" spans="1:22">
      <c r="A22" s="169" t="s">
        <v>30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</row>
    <row r="23" s="153" customFormat="1" ht="19.5" customHeight="1" spans="1:18">
      <c r="A23" s="170" t="s">
        <v>31</v>
      </c>
      <c r="F23" s="160"/>
      <c r="J23" s="170"/>
      <c r="K23" s="170"/>
      <c r="L23" s="170"/>
      <c r="M23" s="170"/>
      <c r="Q23" s="170" t="s">
        <v>32</v>
      </c>
      <c r="R23" s="170"/>
    </row>
    <row r="24" spans="9:9">
      <c r="I24" s="171"/>
    </row>
    <row r="25" spans="2:2">
      <c r="B25" s="171"/>
    </row>
    <row r="26" spans="3:7">
      <c r="C26" s="171"/>
      <c r="E26" s="171"/>
      <c r="G26" s="171"/>
    </row>
    <row r="27" spans="5:9">
      <c r="E27" s="171"/>
      <c r="I27" s="171"/>
    </row>
    <row r="30" spans="5:5">
      <c r="E30" s="171"/>
    </row>
  </sheetData>
  <mergeCells count="20">
    <mergeCell ref="A1:V1"/>
    <mergeCell ref="U2:V2"/>
    <mergeCell ref="B3:J3"/>
    <mergeCell ref="K3:N3"/>
    <mergeCell ref="O3:U3"/>
    <mergeCell ref="C4:F4"/>
    <mergeCell ref="G4:J4"/>
    <mergeCell ref="O4:P4"/>
    <mergeCell ref="Q4:R4"/>
    <mergeCell ref="S4:T4"/>
    <mergeCell ref="A22:V22"/>
    <mergeCell ref="Q23:R23"/>
    <mergeCell ref="A3:A5"/>
    <mergeCell ref="B4:B5"/>
    <mergeCell ref="K4:K5"/>
    <mergeCell ref="L4:L5"/>
    <mergeCell ref="M4:M5"/>
    <mergeCell ref="N4:N5"/>
    <mergeCell ref="U4:U5"/>
    <mergeCell ref="V3:V5"/>
  </mergeCells>
  <printOptions horizontalCentered="1"/>
  <pageMargins left="0.708661417322835" right="0.708661417322835" top="0.748031496062992" bottom="0.748031496062992" header="0.31496062992126" footer="0.31496062992126"/>
  <pageSetup paperSize="8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  <outlinePr summaryRight="0"/>
  </sheetPr>
  <dimension ref="A1:O195"/>
  <sheetViews>
    <sheetView workbookViewId="0">
      <pane ySplit="6" topLeftCell="A7" activePane="bottomLeft" state="frozen"/>
      <selection/>
      <selection pane="bottomLeft" activeCell="P2" sqref="P$1:R$1048576"/>
    </sheetView>
  </sheetViews>
  <sheetFormatPr defaultColWidth="9" defaultRowHeight="14.4"/>
  <cols>
    <col min="2" max="2" width="6" customWidth="1"/>
    <col min="4" max="5" width="8.62962962962963" customWidth="1"/>
    <col min="6" max="6" width="6.12962962962963" customWidth="1"/>
    <col min="7" max="7" width="5.62962962962963" customWidth="1"/>
    <col min="8" max="8" width="8.62962962962963" customWidth="1"/>
    <col min="9" max="12" width="5.62962962962963" customWidth="1"/>
    <col min="13" max="13" width="9.5" customWidth="1"/>
    <col min="14" max="14" width="9.87962962962963" customWidth="1"/>
    <col min="15" max="15" width="9.5" customWidth="1"/>
  </cols>
  <sheetData>
    <row r="1" s="25" customFormat="1" ht="40.5" customHeight="1" spans="1:15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="25" customFormat="1" spans="1:15">
      <c r="A2" s="66" t="s">
        <v>17</v>
      </c>
      <c r="B2" s="36" t="s">
        <v>34</v>
      </c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="25" customFormat="1" ht="36.75" customHeight="1" spans="1:15">
      <c r="A3" s="39" t="s">
        <v>35</v>
      </c>
      <c r="B3" s="39" t="s">
        <v>36</v>
      </c>
      <c r="C3" s="39" t="s">
        <v>37</v>
      </c>
      <c r="D3" s="40" t="s">
        <v>4</v>
      </c>
      <c r="E3" s="41"/>
      <c r="F3" s="41"/>
      <c r="G3" s="41"/>
      <c r="H3" s="41"/>
      <c r="I3" s="41"/>
      <c r="J3" s="41"/>
      <c r="K3" s="41"/>
      <c r="L3" s="53"/>
      <c r="M3" s="42" t="s">
        <v>38</v>
      </c>
      <c r="N3" s="54" t="s">
        <v>39</v>
      </c>
      <c r="O3" s="54" t="s">
        <v>40</v>
      </c>
    </row>
    <row r="4" s="25" customFormat="1" spans="1:15">
      <c r="A4" s="39"/>
      <c r="B4" s="39"/>
      <c r="C4" s="39"/>
      <c r="D4" s="42"/>
      <c r="E4" s="42" t="s">
        <v>9</v>
      </c>
      <c r="F4" s="42"/>
      <c r="G4" s="42"/>
      <c r="H4" s="42"/>
      <c r="I4" s="42" t="s">
        <v>10</v>
      </c>
      <c r="J4" s="42"/>
      <c r="K4" s="42"/>
      <c r="L4" s="42"/>
      <c r="M4" s="42"/>
      <c r="N4" s="54"/>
      <c r="O4" s="54"/>
    </row>
    <row r="5" s="25" customFormat="1" spans="1:15">
      <c r="A5" s="39"/>
      <c r="B5" s="39"/>
      <c r="C5" s="39"/>
      <c r="D5" s="42"/>
      <c r="E5" s="42"/>
      <c r="F5" s="42" t="s">
        <v>11</v>
      </c>
      <c r="G5" s="42" t="s">
        <v>12</v>
      </c>
      <c r="H5" s="42" t="s">
        <v>13</v>
      </c>
      <c r="I5" s="42"/>
      <c r="J5" s="42" t="s">
        <v>11</v>
      </c>
      <c r="K5" s="42" t="s">
        <v>12</v>
      </c>
      <c r="L5" s="42" t="s">
        <v>13</v>
      </c>
      <c r="M5" s="42"/>
      <c r="N5" s="54"/>
      <c r="O5" s="54"/>
    </row>
    <row r="6" spans="1:15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131">
        <v>6</v>
      </c>
      <c r="G6" s="131">
        <v>7</v>
      </c>
      <c r="H6" s="131">
        <v>8</v>
      </c>
      <c r="I6" s="131">
        <v>9</v>
      </c>
      <c r="J6" s="131">
        <v>10</v>
      </c>
      <c r="K6" s="131">
        <v>11</v>
      </c>
      <c r="L6" s="131">
        <v>12</v>
      </c>
      <c r="M6" s="131">
        <v>13</v>
      </c>
      <c r="N6" s="131">
        <v>14</v>
      </c>
      <c r="O6" s="131">
        <v>15</v>
      </c>
    </row>
    <row r="7" s="125" customFormat="1" ht="18" customHeight="1" spans="1:15">
      <c r="A7" s="132" t="s">
        <v>41</v>
      </c>
      <c r="B7" s="132"/>
      <c r="C7" s="132" t="s">
        <v>42</v>
      </c>
      <c r="D7" s="133">
        <f>D8+D107+D109+D122+D132+D151+D176</f>
        <v>15610.37</v>
      </c>
      <c r="E7" s="133">
        <f t="shared" ref="E7:O7" si="0">E8+E107+E109+E122+E132+E151+E176</f>
        <v>15610.37</v>
      </c>
      <c r="F7" s="133">
        <f t="shared" si="0"/>
        <v>0</v>
      </c>
      <c r="G7" s="133">
        <f t="shared" si="0"/>
        <v>11.2</v>
      </c>
      <c r="H7" s="133">
        <f t="shared" si="0"/>
        <v>15599.17</v>
      </c>
      <c r="I7" s="133">
        <f t="shared" si="0"/>
        <v>0</v>
      </c>
      <c r="J7" s="133">
        <f t="shared" si="0"/>
        <v>0</v>
      </c>
      <c r="K7" s="133">
        <f t="shared" si="0"/>
        <v>0</v>
      </c>
      <c r="L7" s="133">
        <f t="shared" si="0"/>
        <v>0</v>
      </c>
      <c r="M7" s="133">
        <f t="shared" si="0"/>
        <v>277084.0675</v>
      </c>
      <c r="N7" s="133">
        <f t="shared" si="0"/>
        <v>35123.3325</v>
      </c>
      <c r="O7" s="133">
        <f t="shared" si="0"/>
        <v>241960.735</v>
      </c>
    </row>
    <row r="8" s="125" customFormat="1" ht="18" customHeight="1" spans="1:15">
      <c r="A8" s="132" t="s">
        <v>43</v>
      </c>
      <c r="B8" s="132"/>
      <c r="C8" s="132" t="s">
        <v>14</v>
      </c>
      <c r="D8" s="133">
        <f>SUM(D9:D106)</f>
        <v>1827.77</v>
      </c>
      <c r="E8" s="133">
        <f t="shared" ref="E8:O8" si="1">SUM(E9:E106)</f>
        <v>1827.77</v>
      </c>
      <c r="F8" s="134">
        <f t="shared" si="1"/>
        <v>0</v>
      </c>
      <c r="G8" s="134">
        <f t="shared" si="1"/>
        <v>0</v>
      </c>
      <c r="H8" s="134">
        <f t="shared" si="1"/>
        <v>1827.77</v>
      </c>
      <c r="I8" s="134">
        <f t="shared" si="1"/>
        <v>0</v>
      </c>
      <c r="J8" s="134">
        <f t="shared" si="1"/>
        <v>0</v>
      </c>
      <c r="K8" s="134">
        <f t="shared" si="1"/>
        <v>0</v>
      </c>
      <c r="L8" s="134">
        <f t="shared" si="1"/>
        <v>0</v>
      </c>
      <c r="M8" s="133">
        <f t="shared" si="1"/>
        <v>32442.9175</v>
      </c>
      <c r="N8" s="133">
        <f t="shared" si="1"/>
        <v>4112.4825</v>
      </c>
      <c r="O8" s="133">
        <f t="shared" si="1"/>
        <v>28330.435</v>
      </c>
    </row>
    <row r="9" s="126" customFormat="1" ht="18" customHeight="1" spans="1:15">
      <c r="A9" s="135" t="s">
        <v>43</v>
      </c>
      <c r="B9" s="135" t="s">
        <v>44</v>
      </c>
      <c r="C9" s="135" t="s">
        <v>45</v>
      </c>
      <c r="D9" s="76">
        <f t="shared" ref="D9:D72" si="2">E9+I9</f>
        <v>13</v>
      </c>
      <c r="E9" s="76">
        <f t="shared" ref="E9:E72" si="3">F9+G9+H9</f>
        <v>13</v>
      </c>
      <c r="F9" s="136"/>
      <c r="G9" s="136"/>
      <c r="H9" s="136">
        <f>5+8</f>
        <v>13</v>
      </c>
      <c r="I9" s="136">
        <f t="shared" ref="I9:I72" si="4">J9+K9+L9</f>
        <v>0</v>
      </c>
      <c r="J9" s="136"/>
      <c r="K9" s="136"/>
      <c r="L9" s="136"/>
      <c r="M9" s="76">
        <f t="shared" ref="M9:M72" si="5">D9*17.75</f>
        <v>230.75</v>
      </c>
      <c r="N9" s="76">
        <f t="shared" ref="N9:N72" si="6">D9*2.25</f>
        <v>29.25</v>
      </c>
      <c r="O9" s="76">
        <f t="shared" ref="O9:O72" si="7">M9-N9</f>
        <v>201.5</v>
      </c>
    </row>
    <row r="10" s="126" customFormat="1" ht="18" customHeight="1" spans="1:15">
      <c r="A10" s="135" t="s">
        <v>43</v>
      </c>
      <c r="B10" s="135" t="s">
        <v>44</v>
      </c>
      <c r="C10" s="135" t="s">
        <v>46</v>
      </c>
      <c r="D10" s="76">
        <f t="shared" si="2"/>
        <v>11</v>
      </c>
      <c r="E10" s="76">
        <f t="shared" si="3"/>
        <v>11</v>
      </c>
      <c r="F10" s="136"/>
      <c r="G10" s="136"/>
      <c r="H10" s="136">
        <f>4+4+3</f>
        <v>11</v>
      </c>
      <c r="I10" s="136">
        <f t="shared" si="4"/>
        <v>0</v>
      </c>
      <c r="J10" s="136"/>
      <c r="K10" s="136"/>
      <c r="L10" s="136"/>
      <c r="M10" s="76">
        <f t="shared" si="5"/>
        <v>195.25</v>
      </c>
      <c r="N10" s="76">
        <f t="shared" si="6"/>
        <v>24.75</v>
      </c>
      <c r="O10" s="76">
        <f t="shared" si="7"/>
        <v>170.5</v>
      </c>
    </row>
    <row r="11" s="126" customFormat="1" ht="18" customHeight="1" spans="1:15">
      <c r="A11" s="135" t="s">
        <v>43</v>
      </c>
      <c r="B11" s="135" t="s">
        <v>44</v>
      </c>
      <c r="C11" s="135" t="s">
        <v>47</v>
      </c>
      <c r="D11" s="76">
        <f t="shared" si="2"/>
        <v>63</v>
      </c>
      <c r="E11" s="76">
        <f t="shared" si="3"/>
        <v>63</v>
      </c>
      <c r="F11" s="136"/>
      <c r="G11" s="136"/>
      <c r="H11" s="136">
        <f>7+22.5+8.5+22.5+2.5</f>
        <v>63</v>
      </c>
      <c r="I11" s="136">
        <f t="shared" si="4"/>
        <v>0</v>
      </c>
      <c r="J11" s="136"/>
      <c r="K11" s="136"/>
      <c r="L11" s="136"/>
      <c r="M11" s="76">
        <f t="shared" si="5"/>
        <v>1118.25</v>
      </c>
      <c r="N11" s="76">
        <f t="shared" si="6"/>
        <v>141.75</v>
      </c>
      <c r="O11" s="76">
        <f t="shared" si="7"/>
        <v>976.5</v>
      </c>
    </row>
    <row r="12" s="126" customFormat="1" ht="18" customHeight="1" spans="1:15">
      <c r="A12" s="135" t="s">
        <v>43</v>
      </c>
      <c r="B12" s="135" t="s">
        <v>44</v>
      </c>
      <c r="C12" s="135" t="s">
        <v>48</v>
      </c>
      <c r="D12" s="76">
        <f t="shared" si="2"/>
        <v>45</v>
      </c>
      <c r="E12" s="76">
        <f t="shared" si="3"/>
        <v>45</v>
      </c>
      <c r="F12" s="136"/>
      <c r="G12" s="136"/>
      <c r="H12" s="136">
        <f>22.5+22.5</f>
        <v>45</v>
      </c>
      <c r="I12" s="136">
        <f t="shared" si="4"/>
        <v>0</v>
      </c>
      <c r="J12" s="136"/>
      <c r="K12" s="136"/>
      <c r="L12" s="136"/>
      <c r="M12" s="76">
        <f t="shared" si="5"/>
        <v>798.75</v>
      </c>
      <c r="N12" s="76">
        <f t="shared" si="6"/>
        <v>101.25</v>
      </c>
      <c r="O12" s="76">
        <f t="shared" si="7"/>
        <v>697.5</v>
      </c>
    </row>
    <row r="13" s="126" customFormat="1" ht="18" customHeight="1" spans="1:15">
      <c r="A13" s="135" t="s">
        <v>43</v>
      </c>
      <c r="B13" s="135" t="s">
        <v>44</v>
      </c>
      <c r="C13" s="135" t="s">
        <v>49</v>
      </c>
      <c r="D13" s="76">
        <f t="shared" si="2"/>
        <v>3</v>
      </c>
      <c r="E13" s="76">
        <f t="shared" si="3"/>
        <v>3</v>
      </c>
      <c r="F13" s="136"/>
      <c r="G13" s="136"/>
      <c r="H13" s="136">
        <v>3</v>
      </c>
      <c r="I13" s="136">
        <f t="shared" si="4"/>
        <v>0</v>
      </c>
      <c r="J13" s="136"/>
      <c r="K13" s="136"/>
      <c r="L13" s="136"/>
      <c r="M13" s="76">
        <f t="shared" si="5"/>
        <v>53.25</v>
      </c>
      <c r="N13" s="76">
        <f t="shared" si="6"/>
        <v>6.75</v>
      </c>
      <c r="O13" s="76">
        <f t="shared" si="7"/>
        <v>46.5</v>
      </c>
    </row>
    <row r="14" s="126" customFormat="1" ht="18" customHeight="1" spans="1:15">
      <c r="A14" s="135" t="s">
        <v>43</v>
      </c>
      <c r="B14" s="135" t="s">
        <v>44</v>
      </c>
      <c r="C14" s="135" t="s">
        <v>50</v>
      </c>
      <c r="D14" s="76">
        <f t="shared" si="2"/>
        <v>57</v>
      </c>
      <c r="E14" s="76">
        <f t="shared" si="3"/>
        <v>57</v>
      </c>
      <c r="F14" s="136"/>
      <c r="G14" s="136"/>
      <c r="H14" s="136">
        <f>5+7.5+1.5+20+7+4.5+11.5</f>
        <v>57</v>
      </c>
      <c r="I14" s="136">
        <f t="shared" si="4"/>
        <v>0</v>
      </c>
      <c r="J14" s="136"/>
      <c r="K14" s="136"/>
      <c r="L14" s="136"/>
      <c r="M14" s="76">
        <f t="shared" si="5"/>
        <v>1011.75</v>
      </c>
      <c r="N14" s="76">
        <f t="shared" si="6"/>
        <v>128.25</v>
      </c>
      <c r="O14" s="76">
        <f t="shared" si="7"/>
        <v>883.5</v>
      </c>
    </row>
    <row r="15" s="126" customFormat="1" ht="18" customHeight="1" spans="1:15">
      <c r="A15" s="135" t="s">
        <v>43</v>
      </c>
      <c r="B15" s="135" t="s">
        <v>44</v>
      </c>
      <c r="C15" s="135" t="s">
        <v>51</v>
      </c>
      <c r="D15" s="76">
        <f t="shared" si="2"/>
        <v>11.5</v>
      </c>
      <c r="E15" s="76">
        <f t="shared" si="3"/>
        <v>11.5</v>
      </c>
      <c r="F15" s="136"/>
      <c r="G15" s="136"/>
      <c r="H15" s="136">
        <v>11.5</v>
      </c>
      <c r="I15" s="136">
        <f t="shared" si="4"/>
        <v>0</v>
      </c>
      <c r="J15" s="136"/>
      <c r="K15" s="136"/>
      <c r="L15" s="136"/>
      <c r="M15" s="76">
        <f t="shared" si="5"/>
        <v>204.125</v>
      </c>
      <c r="N15" s="76">
        <f t="shared" si="6"/>
        <v>25.875</v>
      </c>
      <c r="O15" s="76">
        <f t="shared" si="7"/>
        <v>178.25</v>
      </c>
    </row>
    <row r="16" s="126" customFormat="1" ht="18" customHeight="1" spans="1:15">
      <c r="A16" s="135" t="s">
        <v>43</v>
      </c>
      <c r="B16" s="135" t="s">
        <v>44</v>
      </c>
      <c r="C16" s="135" t="s">
        <v>52</v>
      </c>
      <c r="D16" s="76">
        <f t="shared" si="2"/>
        <v>30</v>
      </c>
      <c r="E16" s="76">
        <f t="shared" si="3"/>
        <v>30</v>
      </c>
      <c r="F16" s="136"/>
      <c r="G16" s="136"/>
      <c r="H16" s="136">
        <f>18+4.5+4+3.5</f>
        <v>30</v>
      </c>
      <c r="I16" s="136">
        <f t="shared" si="4"/>
        <v>0</v>
      </c>
      <c r="J16" s="136"/>
      <c r="K16" s="136"/>
      <c r="L16" s="136"/>
      <c r="M16" s="76">
        <f t="shared" si="5"/>
        <v>532.5</v>
      </c>
      <c r="N16" s="76">
        <f t="shared" si="6"/>
        <v>67.5</v>
      </c>
      <c r="O16" s="76">
        <f t="shared" si="7"/>
        <v>465</v>
      </c>
    </row>
    <row r="17" s="126" customFormat="1" ht="18" customHeight="1" spans="1:15">
      <c r="A17" s="135" t="s">
        <v>43</v>
      </c>
      <c r="B17" s="135" t="s">
        <v>44</v>
      </c>
      <c r="C17" s="135" t="s">
        <v>53</v>
      </c>
      <c r="D17" s="76">
        <f t="shared" si="2"/>
        <v>18</v>
      </c>
      <c r="E17" s="76">
        <f t="shared" si="3"/>
        <v>18</v>
      </c>
      <c r="F17" s="136"/>
      <c r="G17" s="136"/>
      <c r="H17" s="136">
        <f>7+7+4</f>
        <v>18</v>
      </c>
      <c r="I17" s="136">
        <f t="shared" si="4"/>
        <v>0</v>
      </c>
      <c r="J17" s="136"/>
      <c r="K17" s="136"/>
      <c r="L17" s="136"/>
      <c r="M17" s="76">
        <f t="shared" si="5"/>
        <v>319.5</v>
      </c>
      <c r="N17" s="76">
        <f t="shared" si="6"/>
        <v>40.5</v>
      </c>
      <c r="O17" s="76">
        <f t="shared" si="7"/>
        <v>279</v>
      </c>
    </row>
    <row r="18" s="126" customFormat="1" ht="18" customHeight="1" spans="1:15">
      <c r="A18" s="135" t="s">
        <v>43</v>
      </c>
      <c r="B18" s="135" t="s">
        <v>44</v>
      </c>
      <c r="C18" s="135" t="s">
        <v>54</v>
      </c>
      <c r="D18" s="76">
        <f t="shared" si="2"/>
        <v>17.6</v>
      </c>
      <c r="E18" s="76">
        <f t="shared" si="3"/>
        <v>17.6</v>
      </c>
      <c r="F18" s="136"/>
      <c r="G18" s="136"/>
      <c r="H18" s="136">
        <f>0.6+1+6+7.5+2.5</f>
        <v>17.6</v>
      </c>
      <c r="I18" s="136">
        <f t="shared" si="4"/>
        <v>0</v>
      </c>
      <c r="J18" s="136"/>
      <c r="K18" s="136"/>
      <c r="L18" s="136"/>
      <c r="M18" s="76">
        <f t="shared" si="5"/>
        <v>312.4</v>
      </c>
      <c r="N18" s="76">
        <f t="shared" si="6"/>
        <v>39.6</v>
      </c>
      <c r="O18" s="76">
        <f t="shared" si="7"/>
        <v>272.8</v>
      </c>
    </row>
    <row r="19" s="126" customFormat="1" ht="18" customHeight="1" spans="1:15">
      <c r="A19" s="135" t="s">
        <v>43</v>
      </c>
      <c r="B19" s="135" t="s">
        <v>44</v>
      </c>
      <c r="C19" s="135" t="s">
        <v>55</v>
      </c>
      <c r="D19" s="76">
        <f t="shared" si="2"/>
        <v>17.5</v>
      </c>
      <c r="E19" s="76">
        <f t="shared" si="3"/>
        <v>17.5</v>
      </c>
      <c r="F19" s="136"/>
      <c r="G19" s="136"/>
      <c r="H19" s="136">
        <f>4.5+7+6</f>
        <v>17.5</v>
      </c>
      <c r="I19" s="136">
        <f t="shared" si="4"/>
        <v>0</v>
      </c>
      <c r="J19" s="136"/>
      <c r="K19" s="136"/>
      <c r="L19" s="136"/>
      <c r="M19" s="76">
        <f t="shared" si="5"/>
        <v>310.625</v>
      </c>
      <c r="N19" s="76">
        <f t="shared" si="6"/>
        <v>39.375</v>
      </c>
      <c r="O19" s="76">
        <f t="shared" si="7"/>
        <v>271.25</v>
      </c>
    </row>
    <row r="20" s="126" customFormat="1" ht="18" customHeight="1" spans="1:15">
      <c r="A20" s="135" t="s">
        <v>43</v>
      </c>
      <c r="B20" s="135" t="s">
        <v>56</v>
      </c>
      <c r="C20" s="135" t="s">
        <v>57</v>
      </c>
      <c r="D20" s="76">
        <f t="shared" si="2"/>
        <v>225</v>
      </c>
      <c r="E20" s="76">
        <f t="shared" si="3"/>
        <v>225</v>
      </c>
      <c r="F20" s="136"/>
      <c r="G20" s="136"/>
      <c r="H20" s="136">
        <v>225</v>
      </c>
      <c r="I20" s="136">
        <f t="shared" si="4"/>
        <v>0</v>
      </c>
      <c r="J20" s="136"/>
      <c r="K20" s="136"/>
      <c r="L20" s="136"/>
      <c r="M20" s="76">
        <f t="shared" si="5"/>
        <v>3993.75</v>
      </c>
      <c r="N20" s="76">
        <f t="shared" si="6"/>
        <v>506.25</v>
      </c>
      <c r="O20" s="76">
        <f t="shared" si="7"/>
        <v>3487.5</v>
      </c>
    </row>
    <row r="21" ht="18" customHeight="1" spans="1:15">
      <c r="A21" s="137" t="s">
        <v>43</v>
      </c>
      <c r="B21" s="137" t="s">
        <v>58</v>
      </c>
      <c r="C21" s="137" t="s">
        <v>59</v>
      </c>
      <c r="D21" s="138">
        <f t="shared" si="2"/>
        <v>13.21</v>
      </c>
      <c r="E21" s="138">
        <f t="shared" si="3"/>
        <v>13.21</v>
      </c>
      <c r="F21" s="139"/>
      <c r="G21" s="139"/>
      <c r="H21" s="139">
        <v>13.21</v>
      </c>
      <c r="I21" s="139">
        <f t="shared" si="4"/>
        <v>0</v>
      </c>
      <c r="J21" s="139"/>
      <c r="K21" s="139"/>
      <c r="L21" s="139"/>
      <c r="M21" s="138">
        <f t="shared" si="5"/>
        <v>234.4775</v>
      </c>
      <c r="N21" s="138">
        <f t="shared" si="6"/>
        <v>29.7225</v>
      </c>
      <c r="O21" s="138">
        <f t="shared" si="7"/>
        <v>204.755</v>
      </c>
    </row>
    <row r="22" ht="18" customHeight="1" spans="1:15">
      <c r="A22" s="137" t="s">
        <v>43</v>
      </c>
      <c r="B22" s="137" t="s">
        <v>58</v>
      </c>
      <c r="C22" s="137" t="s">
        <v>60</v>
      </c>
      <c r="D22" s="138">
        <f t="shared" si="2"/>
        <v>10.25</v>
      </c>
      <c r="E22" s="138">
        <f t="shared" si="3"/>
        <v>10.25</v>
      </c>
      <c r="F22" s="139"/>
      <c r="G22" s="139"/>
      <c r="H22" s="139">
        <v>10.25</v>
      </c>
      <c r="I22" s="139">
        <f t="shared" si="4"/>
        <v>0</v>
      </c>
      <c r="J22" s="139"/>
      <c r="K22" s="139"/>
      <c r="L22" s="139"/>
      <c r="M22" s="138">
        <f t="shared" si="5"/>
        <v>181.9375</v>
      </c>
      <c r="N22" s="138">
        <f t="shared" si="6"/>
        <v>23.0625</v>
      </c>
      <c r="O22" s="138">
        <f t="shared" si="7"/>
        <v>158.875</v>
      </c>
    </row>
    <row r="23" ht="18" customHeight="1" spans="1:15">
      <c r="A23" s="137" t="s">
        <v>43</v>
      </c>
      <c r="B23" s="137" t="s">
        <v>58</v>
      </c>
      <c r="C23" s="137" t="s">
        <v>61</v>
      </c>
      <c r="D23" s="138">
        <f t="shared" si="2"/>
        <v>18.93</v>
      </c>
      <c r="E23" s="138">
        <f t="shared" si="3"/>
        <v>18.93</v>
      </c>
      <c r="F23" s="139"/>
      <c r="G23" s="139"/>
      <c r="H23" s="139">
        <v>18.93</v>
      </c>
      <c r="I23" s="139">
        <f t="shared" si="4"/>
        <v>0</v>
      </c>
      <c r="J23" s="139"/>
      <c r="K23" s="139"/>
      <c r="L23" s="139"/>
      <c r="M23" s="138">
        <f t="shared" si="5"/>
        <v>336.0075</v>
      </c>
      <c r="N23" s="138">
        <f t="shared" si="6"/>
        <v>42.5925</v>
      </c>
      <c r="O23" s="138">
        <f t="shared" si="7"/>
        <v>293.415</v>
      </c>
    </row>
    <row r="24" ht="18" customHeight="1" spans="1:15">
      <c r="A24" s="137" t="s">
        <v>43</v>
      </c>
      <c r="B24" s="137" t="s">
        <v>58</v>
      </c>
      <c r="C24" s="137" t="s">
        <v>62</v>
      </c>
      <c r="D24" s="138">
        <f t="shared" si="2"/>
        <v>12.16</v>
      </c>
      <c r="E24" s="138">
        <f t="shared" si="3"/>
        <v>12.16</v>
      </c>
      <c r="F24" s="139"/>
      <c r="G24" s="139"/>
      <c r="H24" s="139">
        <v>12.16</v>
      </c>
      <c r="I24" s="139">
        <f t="shared" si="4"/>
        <v>0</v>
      </c>
      <c r="J24" s="139"/>
      <c r="K24" s="139"/>
      <c r="L24" s="139"/>
      <c r="M24" s="138">
        <f t="shared" si="5"/>
        <v>215.84</v>
      </c>
      <c r="N24" s="138">
        <f t="shared" si="6"/>
        <v>27.36</v>
      </c>
      <c r="O24" s="138">
        <f t="shared" si="7"/>
        <v>188.48</v>
      </c>
    </row>
    <row r="25" ht="18" customHeight="1" spans="1:15">
      <c r="A25" s="137" t="s">
        <v>43</v>
      </c>
      <c r="B25" s="137" t="s">
        <v>58</v>
      </c>
      <c r="C25" s="137" t="s">
        <v>63</v>
      </c>
      <c r="D25" s="138">
        <f t="shared" si="2"/>
        <v>22.47</v>
      </c>
      <c r="E25" s="138">
        <f t="shared" si="3"/>
        <v>22.47</v>
      </c>
      <c r="F25" s="139"/>
      <c r="G25" s="139"/>
      <c r="H25" s="139">
        <v>22.47</v>
      </c>
      <c r="I25" s="139">
        <f t="shared" si="4"/>
        <v>0</v>
      </c>
      <c r="J25" s="139"/>
      <c r="K25" s="139"/>
      <c r="L25" s="139"/>
      <c r="M25" s="138">
        <f t="shared" si="5"/>
        <v>398.8425</v>
      </c>
      <c r="N25" s="138">
        <f t="shared" si="6"/>
        <v>50.5575</v>
      </c>
      <c r="O25" s="138">
        <f t="shared" si="7"/>
        <v>348.285</v>
      </c>
    </row>
    <row r="26" ht="18" customHeight="1" spans="1:15">
      <c r="A26" s="137" t="s">
        <v>43</v>
      </c>
      <c r="B26" s="137" t="s">
        <v>58</v>
      </c>
      <c r="C26" s="137" t="s">
        <v>64</v>
      </c>
      <c r="D26" s="138">
        <f t="shared" si="2"/>
        <v>8.21</v>
      </c>
      <c r="E26" s="138">
        <f t="shared" si="3"/>
        <v>8.21</v>
      </c>
      <c r="F26" s="139"/>
      <c r="G26" s="139"/>
      <c r="H26" s="139">
        <v>8.21</v>
      </c>
      <c r="I26" s="139">
        <f t="shared" si="4"/>
        <v>0</v>
      </c>
      <c r="J26" s="139"/>
      <c r="K26" s="139"/>
      <c r="L26" s="139"/>
      <c r="M26" s="138">
        <f t="shared" si="5"/>
        <v>145.7275</v>
      </c>
      <c r="N26" s="138">
        <f t="shared" si="6"/>
        <v>18.4725</v>
      </c>
      <c r="O26" s="138">
        <f t="shared" si="7"/>
        <v>127.255</v>
      </c>
    </row>
    <row r="27" ht="18" customHeight="1" spans="1:15">
      <c r="A27" s="137" t="s">
        <v>43</v>
      </c>
      <c r="B27" s="137" t="s">
        <v>58</v>
      </c>
      <c r="C27" s="137" t="s">
        <v>65</v>
      </c>
      <c r="D27" s="138">
        <f t="shared" si="2"/>
        <v>6.42</v>
      </c>
      <c r="E27" s="138">
        <f t="shared" si="3"/>
        <v>6.42</v>
      </c>
      <c r="F27" s="139"/>
      <c r="G27" s="139"/>
      <c r="H27" s="139">
        <v>6.42</v>
      </c>
      <c r="I27" s="139">
        <f t="shared" si="4"/>
        <v>0</v>
      </c>
      <c r="J27" s="139"/>
      <c r="K27" s="139"/>
      <c r="L27" s="139"/>
      <c r="M27" s="138">
        <f t="shared" si="5"/>
        <v>113.955</v>
      </c>
      <c r="N27" s="138">
        <f t="shared" si="6"/>
        <v>14.445</v>
      </c>
      <c r="O27" s="138">
        <f t="shared" si="7"/>
        <v>99.51</v>
      </c>
    </row>
    <row r="28" ht="18" customHeight="1" spans="1:15">
      <c r="A28" s="137" t="s">
        <v>43</v>
      </c>
      <c r="B28" s="137" t="s">
        <v>58</v>
      </c>
      <c r="C28" s="137" t="s">
        <v>66</v>
      </c>
      <c r="D28" s="138">
        <f t="shared" si="2"/>
        <v>8.46</v>
      </c>
      <c r="E28" s="138">
        <f t="shared" si="3"/>
        <v>8.46</v>
      </c>
      <c r="F28" s="139"/>
      <c r="G28" s="139"/>
      <c r="H28" s="139">
        <v>8.46</v>
      </c>
      <c r="I28" s="139">
        <f t="shared" si="4"/>
        <v>0</v>
      </c>
      <c r="J28" s="139"/>
      <c r="K28" s="139"/>
      <c r="L28" s="139"/>
      <c r="M28" s="138">
        <f t="shared" si="5"/>
        <v>150.165</v>
      </c>
      <c r="N28" s="138">
        <f t="shared" si="6"/>
        <v>19.035</v>
      </c>
      <c r="O28" s="138">
        <f t="shared" si="7"/>
        <v>131.13</v>
      </c>
    </row>
    <row r="29" ht="18" customHeight="1" spans="1:15">
      <c r="A29" s="137" t="s">
        <v>43</v>
      </c>
      <c r="B29" s="137" t="s">
        <v>58</v>
      </c>
      <c r="C29" s="137" t="s">
        <v>67</v>
      </c>
      <c r="D29" s="138">
        <f t="shared" si="2"/>
        <v>21.21</v>
      </c>
      <c r="E29" s="138">
        <f t="shared" si="3"/>
        <v>21.21</v>
      </c>
      <c r="F29" s="139"/>
      <c r="G29" s="139"/>
      <c r="H29" s="139">
        <v>21.21</v>
      </c>
      <c r="I29" s="139">
        <f t="shared" si="4"/>
        <v>0</v>
      </c>
      <c r="J29" s="139"/>
      <c r="K29" s="139"/>
      <c r="L29" s="139"/>
      <c r="M29" s="138">
        <f t="shared" si="5"/>
        <v>376.4775</v>
      </c>
      <c r="N29" s="138">
        <f t="shared" si="6"/>
        <v>47.7225</v>
      </c>
      <c r="O29" s="138">
        <f t="shared" si="7"/>
        <v>328.755</v>
      </c>
    </row>
    <row r="30" ht="18" customHeight="1" spans="1:15">
      <c r="A30" s="137" t="s">
        <v>43</v>
      </c>
      <c r="B30" s="137" t="s">
        <v>58</v>
      </c>
      <c r="C30" s="137" t="s">
        <v>68</v>
      </c>
      <c r="D30" s="138">
        <f t="shared" si="2"/>
        <v>11.16</v>
      </c>
      <c r="E30" s="138">
        <f t="shared" si="3"/>
        <v>11.16</v>
      </c>
      <c r="F30" s="139"/>
      <c r="G30" s="139"/>
      <c r="H30" s="139">
        <v>11.16</v>
      </c>
      <c r="I30" s="139">
        <f t="shared" si="4"/>
        <v>0</v>
      </c>
      <c r="J30" s="139"/>
      <c r="K30" s="139"/>
      <c r="L30" s="139"/>
      <c r="M30" s="138">
        <f t="shared" si="5"/>
        <v>198.09</v>
      </c>
      <c r="N30" s="138">
        <f t="shared" si="6"/>
        <v>25.11</v>
      </c>
      <c r="O30" s="138">
        <f t="shared" si="7"/>
        <v>172.98</v>
      </c>
    </row>
    <row r="31" ht="18" customHeight="1" spans="1:15">
      <c r="A31" s="137" t="s">
        <v>43</v>
      </c>
      <c r="B31" s="137" t="s">
        <v>58</v>
      </c>
      <c r="C31" s="137" t="s">
        <v>69</v>
      </c>
      <c r="D31" s="138">
        <f t="shared" si="2"/>
        <v>11.62</v>
      </c>
      <c r="E31" s="138">
        <f t="shared" si="3"/>
        <v>11.62</v>
      </c>
      <c r="F31" s="139"/>
      <c r="G31" s="139"/>
      <c r="H31" s="139">
        <v>11.62</v>
      </c>
      <c r="I31" s="139">
        <f t="shared" si="4"/>
        <v>0</v>
      </c>
      <c r="J31" s="139"/>
      <c r="K31" s="139"/>
      <c r="L31" s="139"/>
      <c r="M31" s="138">
        <f t="shared" si="5"/>
        <v>206.255</v>
      </c>
      <c r="N31" s="138">
        <f t="shared" si="6"/>
        <v>26.145</v>
      </c>
      <c r="O31" s="138">
        <f t="shared" si="7"/>
        <v>180.11</v>
      </c>
    </row>
    <row r="32" ht="18" customHeight="1" spans="1:15">
      <c r="A32" s="137" t="s">
        <v>43</v>
      </c>
      <c r="B32" s="137" t="s">
        <v>58</v>
      </c>
      <c r="C32" s="137" t="s">
        <v>70</v>
      </c>
      <c r="D32" s="138">
        <f t="shared" si="2"/>
        <v>12.66</v>
      </c>
      <c r="E32" s="138">
        <f t="shared" si="3"/>
        <v>12.66</v>
      </c>
      <c r="F32" s="139"/>
      <c r="G32" s="139"/>
      <c r="H32" s="139">
        <v>12.66</v>
      </c>
      <c r="I32" s="139">
        <f t="shared" si="4"/>
        <v>0</v>
      </c>
      <c r="J32" s="139"/>
      <c r="K32" s="139"/>
      <c r="L32" s="139"/>
      <c r="M32" s="138">
        <f t="shared" si="5"/>
        <v>224.715</v>
      </c>
      <c r="N32" s="138">
        <f t="shared" si="6"/>
        <v>28.485</v>
      </c>
      <c r="O32" s="138">
        <f t="shared" si="7"/>
        <v>196.23</v>
      </c>
    </row>
    <row r="33" ht="18" customHeight="1" spans="1:15">
      <c r="A33" s="137" t="s">
        <v>43</v>
      </c>
      <c r="B33" s="137" t="s">
        <v>58</v>
      </c>
      <c r="C33" s="137" t="s">
        <v>71</v>
      </c>
      <c r="D33" s="138">
        <f t="shared" si="2"/>
        <v>17.43</v>
      </c>
      <c r="E33" s="138">
        <f t="shared" si="3"/>
        <v>17.43</v>
      </c>
      <c r="F33" s="139"/>
      <c r="G33" s="139"/>
      <c r="H33" s="139">
        <v>17.43</v>
      </c>
      <c r="I33" s="139">
        <f t="shared" si="4"/>
        <v>0</v>
      </c>
      <c r="J33" s="139"/>
      <c r="K33" s="139"/>
      <c r="L33" s="139"/>
      <c r="M33" s="138">
        <f t="shared" si="5"/>
        <v>309.3825</v>
      </c>
      <c r="N33" s="138">
        <f t="shared" si="6"/>
        <v>39.2175</v>
      </c>
      <c r="O33" s="138">
        <f t="shared" si="7"/>
        <v>270.165</v>
      </c>
    </row>
    <row r="34" ht="18" customHeight="1" spans="1:15">
      <c r="A34" s="137" t="s">
        <v>43</v>
      </c>
      <c r="B34" s="137" t="s">
        <v>58</v>
      </c>
      <c r="C34" s="137" t="s">
        <v>72</v>
      </c>
      <c r="D34" s="138">
        <f t="shared" si="2"/>
        <v>15.16</v>
      </c>
      <c r="E34" s="138">
        <f t="shared" si="3"/>
        <v>15.16</v>
      </c>
      <c r="F34" s="139"/>
      <c r="G34" s="139"/>
      <c r="H34" s="139">
        <v>15.16</v>
      </c>
      <c r="I34" s="139">
        <f t="shared" si="4"/>
        <v>0</v>
      </c>
      <c r="J34" s="139"/>
      <c r="K34" s="139"/>
      <c r="L34" s="139"/>
      <c r="M34" s="138">
        <f t="shared" si="5"/>
        <v>269.09</v>
      </c>
      <c r="N34" s="138">
        <f t="shared" si="6"/>
        <v>34.11</v>
      </c>
      <c r="O34" s="138">
        <f t="shared" si="7"/>
        <v>234.98</v>
      </c>
    </row>
    <row r="35" ht="18" customHeight="1" spans="1:15">
      <c r="A35" s="137" t="s">
        <v>43</v>
      </c>
      <c r="B35" s="137" t="s">
        <v>58</v>
      </c>
      <c r="C35" s="137" t="s">
        <v>73</v>
      </c>
      <c r="D35" s="138">
        <f t="shared" si="2"/>
        <v>24.38</v>
      </c>
      <c r="E35" s="138">
        <f t="shared" si="3"/>
        <v>24.38</v>
      </c>
      <c r="F35" s="139"/>
      <c r="G35" s="139"/>
      <c r="H35" s="139">
        <v>24.38</v>
      </c>
      <c r="I35" s="139">
        <f t="shared" si="4"/>
        <v>0</v>
      </c>
      <c r="J35" s="139"/>
      <c r="K35" s="139"/>
      <c r="L35" s="139"/>
      <c r="M35" s="138">
        <f t="shared" si="5"/>
        <v>432.745</v>
      </c>
      <c r="N35" s="138">
        <f t="shared" si="6"/>
        <v>54.855</v>
      </c>
      <c r="O35" s="138">
        <f t="shared" si="7"/>
        <v>377.89</v>
      </c>
    </row>
    <row r="36" ht="18" customHeight="1" spans="1:15">
      <c r="A36" s="137" t="s">
        <v>43</v>
      </c>
      <c r="B36" s="137" t="s">
        <v>58</v>
      </c>
      <c r="C36" s="137" t="s">
        <v>74</v>
      </c>
      <c r="D36" s="138">
        <f t="shared" si="2"/>
        <v>16.77</v>
      </c>
      <c r="E36" s="138">
        <f t="shared" si="3"/>
        <v>16.77</v>
      </c>
      <c r="F36" s="139"/>
      <c r="G36" s="139"/>
      <c r="H36" s="139">
        <v>16.77</v>
      </c>
      <c r="I36" s="139">
        <f t="shared" si="4"/>
        <v>0</v>
      </c>
      <c r="J36" s="139"/>
      <c r="K36" s="139"/>
      <c r="L36" s="139"/>
      <c r="M36" s="138">
        <f t="shared" si="5"/>
        <v>297.6675</v>
      </c>
      <c r="N36" s="138">
        <f t="shared" si="6"/>
        <v>37.7325</v>
      </c>
      <c r="O36" s="138">
        <f t="shared" si="7"/>
        <v>259.935</v>
      </c>
    </row>
    <row r="37" ht="18" customHeight="1" spans="1:15">
      <c r="A37" s="137" t="s">
        <v>43</v>
      </c>
      <c r="B37" s="137" t="s">
        <v>58</v>
      </c>
      <c r="C37" s="137" t="s">
        <v>75</v>
      </c>
      <c r="D37" s="138">
        <f t="shared" si="2"/>
        <v>14.68</v>
      </c>
      <c r="E37" s="138">
        <f t="shared" si="3"/>
        <v>14.68</v>
      </c>
      <c r="F37" s="139"/>
      <c r="G37" s="139"/>
      <c r="H37" s="139">
        <v>14.68</v>
      </c>
      <c r="I37" s="139">
        <f t="shared" si="4"/>
        <v>0</v>
      </c>
      <c r="J37" s="139"/>
      <c r="K37" s="139"/>
      <c r="L37" s="139"/>
      <c r="M37" s="138">
        <f t="shared" si="5"/>
        <v>260.57</v>
      </c>
      <c r="N37" s="138">
        <f t="shared" si="6"/>
        <v>33.03</v>
      </c>
      <c r="O37" s="138">
        <f t="shared" si="7"/>
        <v>227.54</v>
      </c>
    </row>
    <row r="38" ht="18" customHeight="1" spans="1:15">
      <c r="A38" s="137" t="s">
        <v>43</v>
      </c>
      <c r="B38" s="137" t="s">
        <v>58</v>
      </c>
      <c r="C38" s="137" t="s">
        <v>76</v>
      </c>
      <c r="D38" s="138">
        <f t="shared" si="2"/>
        <v>16.06</v>
      </c>
      <c r="E38" s="138">
        <f t="shared" si="3"/>
        <v>16.06</v>
      </c>
      <c r="F38" s="139"/>
      <c r="G38" s="139"/>
      <c r="H38" s="139">
        <v>16.06</v>
      </c>
      <c r="I38" s="139">
        <f t="shared" si="4"/>
        <v>0</v>
      </c>
      <c r="J38" s="139"/>
      <c r="K38" s="139"/>
      <c r="L38" s="139"/>
      <c r="M38" s="138">
        <f t="shared" si="5"/>
        <v>285.065</v>
      </c>
      <c r="N38" s="138">
        <f t="shared" si="6"/>
        <v>36.135</v>
      </c>
      <c r="O38" s="138">
        <f t="shared" si="7"/>
        <v>248.93</v>
      </c>
    </row>
    <row r="39" ht="18" customHeight="1" spans="1:15">
      <c r="A39" s="137" t="s">
        <v>43</v>
      </c>
      <c r="B39" s="137" t="s">
        <v>58</v>
      </c>
      <c r="C39" s="137" t="s">
        <v>77</v>
      </c>
      <c r="D39" s="138">
        <f t="shared" si="2"/>
        <v>3.4</v>
      </c>
      <c r="E39" s="138">
        <f t="shared" si="3"/>
        <v>3.4</v>
      </c>
      <c r="F39" s="139"/>
      <c r="G39" s="139"/>
      <c r="H39" s="139">
        <v>3.4</v>
      </c>
      <c r="I39" s="139">
        <f t="shared" si="4"/>
        <v>0</v>
      </c>
      <c r="J39" s="139"/>
      <c r="K39" s="139"/>
      <c r="L39" s="139"/>
      <c r="M39" s="138">
        <f t="shared" si="5"/>
        <v>60.35</v>
      </c>
      <c r="N39" s="138">
        <f t="shared" si="6"/>
        <v>7.65</v>
      </c>
      <c r="O39" s="138">
        <f t="shared" si="7"/>
        <v>52.7</v>
      </c>
    </row>
    <row r="40" ht="18" customHeight="1" spans="1:15">
      <c r="A40" s="137" t="s">
        <v>43</v>
      </c>
      <c r="B40" s="137" t="s">
        <v>58</v>
      </c>
      <c r="C40" s="137" t="s">
        <v>78</v>
      </c>
      <c r="D40" s="138">
        <f t="shared" si="2"/>
        <v>15.88</v>
      </c>
      <c r="E40" s="138">
        <f t="shared" si="3"/>
        <v>15.88</v>
      </c>
      <c r="F40" s="139"/>
      <c r="G40" s="139"/>
      <c r="H40" s="139">
        <v>15.88</v>
      </c>
      <c r="I40" s="139">
        <f t="shared" si="4"/>
        <v>0</v>
      </c>
      <c r="J40" s="139"/>
      <c r="K40" s="139"/>
      <c r="L40" s="139"/>
      <c r="M40" s="138">
        <f t="shared" si="5"/>
        <v>281.87</v>
      </c>
      <c r="N40" s="138">
        <f t="shared" si="6"/>
        <v>35.73</v>
      </c>
      <c r="O40" s="138">
        <f t="shared" si="7"/>
        <v>246.14</v>
      </c>
    </row>
    <row r="41" ht="18" customHeight="1" spans="1:15">
      <c r="A41" s="137" t="s">
        <v>43</v>
      </c>
      <c r="B41" s="137" t="s">
        <v>79</v>
      </c>
      <c r="C41" s="137" t="s">
        <v>80</v>
      </c>
      <c r="D41" s="138">
        <f t="shared" si="2"/>
        <v>3.85</v>
      </c>
      <c r="E41" s="138">
        <f t="shared" si="3"/>
        <v>3.85</v>
      </c>
      <c r="F41" s="139"/>
      <c r="G41" s="139"/>
      <c r="H41" s="139">
        <v>3.85</v>
      </c>
      <c r="I41" s="139">
        <f t="shared" si="4"/>
        <v>0</v>
      </c>
      <c r="J41" s="139"/>
      <c r="K41" s="139"/>
      <c r="L41" s="139"/>
      <c r="M41" s="138">
        <f t="shared" si="5"/>
        <v>68.3375</v>
      </c>
      <c r="N41" s="138">
        <f t="shared" si="6"/>
        <v>8.6625</v>
      </c>
      <c r="O41" s="138">
        <f t="shared" si="7"/>
        <v>59.675</v>
      </c>
    </row>
    <row r="42" ht="18" customHeight="1" spans="1:15">
      <c r="A42" s="137" t="s">
        <v>43</v>
      </c>
      <c r="B42" s="137" t="s">
        <v>79</v>
      </c>
      <c r="C42" s="137" t="s">
        <v>81</v>
      </c>
      <c r="D42" s="138">
        <f t="shared" si="2"/>
        <v>2.6</v>
      </c>
      <c r="E42" s="138">
        <f t="shared" si="3"/>
        <v>2.6</v>
      </c>
      <c r="F42" s="139"/>
      <c r="G42" s="139"/>
      <c r="H42" s="139">
        <v>2.6</v>
      </c>
      <c r="I42" s="139">
        <f t="shared" si="4"/>
        <v>0</v>
      </c>
      <c r="J42" s="139"/>
      <c r="K42" s="139"/>
      <c r="L42" s="139"/>
      <c r="M42" s="138">
        <f t="shared" si="5"/>
        <v>46.15</v>
      </c>
      <c r="N42" s="138">
        <f t="shared" si="6"/>
        <v>5.85</v>
      </c>
      <c r="O42" s="138">
        <f t="shared" si="7"/>
        <v>40.3</v>
      </c>
    </row>
    <row r="43" ht="18" customHeight="1" spans="1:15">
      <c r="A43" s="88" t="s">
        <v>43</v>
      </c>
      <c r="B43" s="88" t="s">
        <v>79</v>
      </c>
      <c r="C43" s="88" t="s">
        <v>82</v>
      </c>
      <c r="D43" s="138">
        <f t="shared" si="2"/>
        <v>0.4</v>
      </c>
      <c r="E43" s="138">
        <f t="shared" si="3"/>
        <v>0.4</v>
      </c>
      <c r="F43" s="90"/>
      <c r="G43" s="90"/>
      <c r="H43" s="90">
        <v>0.4</v>
      </c>
      <c r="I43" s="90">
        <f t="shared" si="4"/>
        <v>0</v>
      </c>
      <c r="J43" s="90"/>
      <c r="K43" s="90"/>
      <c r="L43" s="90"/>
      <c r="M43" s="138">
        <f t="shared" si="5"/>
        <v>7.1</v>
      </c>
      <c r="N43" s="138">
        <f t="shared" si="6"/>
        <v>0.9</v>
      </c>
      <c r="O43" s="138">
        <f t="shared" si="7"/>
        <v>6.2</v>
      </c>
    </row>
    <row r="44" ht="18" customHeight="1" spans="1:15">
      <c r="A44" s="88" t="s">
        <v>43</v>
      </c>
      <c r="B44" s="88" t="s">
        <v>79</v>
      </c>
      <c r="C44" s="88" t="s">
        <v>83</v>
      </c>
      <c r="D44" s="138">
        <f t="shared" si="2"/>
        <v>6.75</v>
      </c>
      <c r="E44" s="138">
        <f t="shared" si="3"/>
        <v>6.75</v>
      </c>
      <c r="F44" s="90"/>
      <c r="G44" s="90"/>
      <c r="H44" s="90">
        <v>6.75</v>
      </c>
      <c r="I44" s="90">
        <f t="shared" si="4"/>
        <v>0</v>
      </c>
      <c r="J44" s="90"/>
      <c r="K44" s="90"/>
      <c r="L44" s="90"/>
      <c r="M44" s="138">
        <f t="shared" si="5"/>
        <v>119.8125</v>
      </c>
      <c r="N44" s="138">
        <f t="shared" si="6"/>
        <v>15.1875</v>
      </c>
      <c r="O44" s="138">
        <f t="shared" si="7"/>
        <v>104.625</v>
      </c>
    </row>
    <row r="45" ht="18" customHeight="1" spans="1:15">
      <c r="A45" s="137" t="s">
        <v>43</v>
      </c>
      <c r="B45" s="137" t="s">
        <v>79</v>
      </c>
      <c r="C45" s="137" t="s">
        <v>84</v>
      </c>
      <c r="D45" s="138">
        <f t="shared" si="2"/>
        <v>2.6</v>
      </c>
      <c r="E45" s="138">
        <f t="shared" si="3"/>
        <v>2.6</v>
      </c>
      <c r="F45" s="139"/>
      <c r="G45" s="139"/>
      <c r="H45" s="139">
        <v>2.6</v>
      </c>
      <c r="I45" s="139">
        <f t="shared" si="4"/>
        <v>0</v>
      </c>
      <c r="J45" s="139"/>
      <c r="K45" s="139"/>
      <c r="L45" s="139"/>
      <c r="M45" s="138">
        <f t="shared" si="5"/>
        <v>46.15</v>
      </c>
      <c r="N45" s="138">
        <f t="shared" si="6"/>
        <v>5.85</v>
      </c>
      <c r="O45" s="138">
        <f t="shared" si="7"/>
        <v>40.3</v>
      </c>
    </row>
    <row r="46" ht="18" customHeight="1" spans="1:15">
      <c r="A46" s="137" t="s">
        <v>43</v>
      </c>
      <c r="B46" s="137" t="s">
        <v>79</v>
      </c>
      <c r="C46" s="137" t="s">
        <v>85</v>
      </c>
      <c r="D46" s="138">
        <f t="shared" si="2"/>
        <v>0.3</v>
      </c>
      <c r="E46" s="138">
        <f t="shared" si="3"/>
        <v>0.3</v>
      </c>
      <c r="F46" s="139"/>
      <c r="G46" s="139"/>
      <c r="H46" s="139">
        <v>0.3</v>
      </c>
      <c r="I46" s="139">
        <f t="shared" si="4"/>
        <v>0</v>
      </c>
      <c r="J46" s="139"/>
      <c r="K46" s="139"/>
      <c r="L46" s="139"/>
      <c r="M46" s="138">
        <f t="shared" si="5"/>
        <v>5.325</v>
      </c>
      <c r="N46" s="138">
        <f t="shared" si="6"/>
        <v>0.675</v>
      </c>
      <c r="O46" s="138">
        <f t="shared" si="7"/>
        <v>4.65</v>
      </c>
    </row>
    <row r="47" ht="18" customHeight="1" spans="1:15">
      <c r="A47" s="137" t="s">
        <v>43</v>
      </c>
      <c r="B47" s="137" t="s">
        <v>79</v>
      </c>
      <c r="C47" s="137" t="s">
        <v>86</v>
      </c>
      <c r="D47" s="138">
        <f t="shared" si="2"/>
        <v>6.8</v>
      </c>
      <c r="E47" s="138">
        <f t="shared" si="3"/>
        <v>6.8</v>
      </c>
      <c r="F47" s="139"/>
      <c r="G47" s="139"/>
      <c r="H47" s="139">
        <v>6.8</v>
      </c>
      <c r="I47" s="139">
        <f t="shared" si="4"/>
        <v>0</v>
      </c>
      <c r="J47" s="139"/>
      <c r="K47" s="139"/>
      <c r="L47" s="139"/>
      <c r="M47" s="138">
        <f t="shared" si="5"/>
        <v>120.7</v>
      </c>
      <c r="N47" s="138">
        <f t="shared" si="6"/>
        <v>15.3</v>
      </c>
      <c r="O47" s="138">
        <f t="shared" si="7"/>
        <v>105.4</v>
      </c>
    </row>
    <row r="48" ht="18" customHeight="1" spans="1:15">
      <c r="A48" s="137" t="s">
        <v>43</v>
      </c>
      <c r="B48" s="137" t="s">
        <v>79</v>
      </c>
      <c r="C48" s="137" t="s">
        <v>87</v>
      </c>
      <c r="D48" s="138">
        <f t="shared" si="2"/>
        <v>5.66</v>
      </c>
      <c r="E48" s="138">
        <f t="shared" si="3"/>
        <v>5.66</v>
      </c>
      <c r="F48" s="139"/>
      <c r="G48" s="139"/>
      <c r="H48" s="139">
        <v>5.66</v>
      </c>
      <c r="I48" s="139">
        <f t="shared" si="4"/>
        <v>0</v>
      </c>
      <c r="J48" s="139"/>
      <c r="K48" s="139"/>
      <c r="L48" s="139"/>
      <c r="M48" s="138">
        <f t="shared" si="5"/>
        <v>100.465</v>
      </c>
      <c r="N48" s="138">
        <f t="shared" si="6"/>
        <v>12.735</v>
      </c>
      <c r="O48" s="138">
        <f t="shared" si="7"/>
        <v>87.73</v>
      </c>
    </row>
    <row r="49" ht="18" customHeight="1" spans="1:15">
      <c r="A49" s="137" t="s">
        <v>43</v>
      </c>
      <c r="B49" s="137" t="s">
        <v>79</v>
      </c>
      <c r="C49" s="137" t="s">
        <v>88</v>
      </c>
      <c r="D49" s="138">
        <f t="shared" si="2"/>
        <v>3</v>
      </c>
      <c r="E49" s="138">
        <f t="shared" si="3"/>
        <v>3</v>
      </c>
      <c r="F49" s="139"/>
      <c r="G49" s="139"/>
      <c r="H49" s="139">
        <v>3</v>
      </c>
      <c r="I49" s="139">
        <f t="shared" si="4"/>
        <v>0</v>
      </c>
      <c r="J49" s="139"/>
      <c r="K49" s="139"/>
      <c r="L49" s="139"/>
      <c r="M49" s="138">
        <f t="shared" si="5"/>
        <v>53.25</v>
      </c>
      <c r="N49" s="138">
        <f t="shared" si="6"/>
        <v>6.75</v>
      </c>
      <c r="O49" s="138">
        <f t="shared" si="7"/>
        <v>46.5</v>
      </c>
    </row>
    <row r="50" ht="18" customHeight="1" spans="1:15">
      <c r="A50" s="137" t="s">
        <v>43</v>
      </c>
      <c r="B50" s="137" t="s">
        <v>79</v>
      </c>
      <c r="C50" s="137" t="s">
        <v>89</v>
      </c>
      <c r="D50" s="138">
        <f t="shared" si="2"/>
        <v>4</v>
      </c>
      <c r="E50" s="138">
        <f t="shared" si="3"/>
        <v>4</v>
      </c>
      <c r="F50" s="139"/>
      <c r="G50" s="139"/>
      <c r="H50" s="139">
        <v>4</v>
      </c>
      <c r="I50" s="139">
        <f t="shared" si="4"/>
        <v>0</v>
      </c>
      <c r="J50" s="139"/>
      <c r="K50" s="139"/>
      <c r="L50" s="139"/>
      <c r="M50" s="138">
        <f t="shared" si="5"/>
        <v>71</v>
      </c>
      <c r="N50" s="138">
        <f t="shared" si="6"/>
        <v>9</v>
      </c>
      <c r="O50" s="138">
        <f t="shared" si="7"/>
        <v>62</v>
      </c>
    </row>
    <row r="51" ht="18" customHeight="1" spans="1:15">
      <c r="A51" s="137" t="s">
        <v>43</v>
      </c>
      <c r="B51" s="137" t="s">
        <v>79</v>
      </c>
      <c r="C51" s="137" t="s">
        <v>90</v>
      </c>
      <c r="D51" s="138">
        <f t="shared" si="2"/>
        <v>2</v>
      </c>
      <c r="E51" s="138">
        <f t="shared" si="3"/>
        <v>2</v>
      </c>
      <c r="F51" s="139"/>
      <c r="G51" s="139"/>
      <c r="H51" s="139">
        <v>2</v>
      </c>
      <c r="I51" s="139">
        <f t="shared" si="4"/>
        <v>0</v>
      </c>
      <c r="J51" s="139"/>
      <c r="K51" s="139"/>
      <c r="L51" s="139"/>
      <c r="M51" s="138">
        <f t="shared" si="5"/>
        <v>35.5</v>
      </c>
      <c r="N51" s="138">
        <f t="shared" si="6"/>
        <v>4.5</v>
      </c>
      <c r="O51" s="138">
        <f t="shared" si="7"/>
        <v>31</v>
      </c>
    </row>
    <row r="52" ht="18" customHeight="1" spans="1:15">
      <c r="A52" s="140" t="s">
        <v>43</v>
      </c>
      <c r="B52" s="140" t="s">
        <v>79</v>
      </c>
      <c r="C52" s="140" t="s">
        <v>91</v>
      </c>
      <c r="D52" s="141">
        <f t="shared" si="2"/>
        <v>1.07</v>
      </c>
      <c r="E52" s="141">
        <f t="shared" si="3"/>
        <v>1.07</v>
      </c>
      <c r="F52" s="142"/>
      <c r="G52" s="142"/>
      <c r="H52" s="142">
        <v>1.07</v>
      </c>
      <c r="I52" s="142">
        <f t="shared" si="4"/>
        <v>0</v>
      </c>
      <c r="J52" s="142"/>
      <c r="K52" s="142"/>
      <c r="L52" s="142"/>
      <c r="M52" s="141">
        <f t="shared" si="5"/>
        <v>18.9925</v>
      </c>
      <c r="N52" s="141">
        <f t="shared" si="6"/>
        <v>2.4075</v>
      </c>
      <c r="O52" s="141">
        <f t="shared" si="7"/>
        <v>16.585</v>
      </c>
    </row>
    <row r="53" ht="18" customHeight="1" spans="1:15">
      <c r="A53" s="88" t="s">
        <v>43</v>
      </c>
      <c r="B53" s="88" t="s">
        <v>79</v>
      </c>
      <c r="C53" s="88" t="s">
        <v>92</v>
      </c>
      <c r="D53" s="138">
        <f t="shared" si="2"/>
        <v>9.5</v>
      </c>
      <c r="E53" s="138">
        <f t="shared" si="3"/>
        <v>9.5</v>
      </c>
      <c r="F53" s="90"/>
      <c r="G53" s="90"/>
      <c r="H53" s="90">
        <v>9.5</v>
      </c>
      <c r="I53" s="90">
        <f t="shared" si="4"/>
        <v>0</v>
      </c>
      <c r="J53" s="90"/>
      <c r="K53" s="90"/>
      <c r="L53" s="90"/>
      <c r="M53" s="138">
        <f t="shared" si="5"/>
        <v>168.625</v>
      </c>
      <c r="N53" s="138">
        <f t="shared" si="6"/>
        <v>21.375</v>
      </c>
      <c r="O53" s="138">
        <f t="shared" si="7"/>
        <v>147.25</v>
      </c>
    </row>
    <row r="54" ht="18" customHeight="1" spans="1:15">
      <c r="A54" s="137" t="s">
        <v>43</v>
      </c>
      <c r="B54" s="137" t="s">
        <v>93</v>
      </c>
      <c r="C54" s="137" t="s">
        <v>94</v>
      </c>
      <c r="D54" s="138">
        <f t="shared" si="2"/>
        <v>5.4</v>
      </c>
      <c r="E54" s="138">
        <f t="shared" si="3"/>
        <v>5.4</v>
      </c>
      <c r="F54" s="139"/>
      <c r="G54" s="139"/>
      <c r="H54" s="139">
        <v>5.4</v>
      </c>
      <c r="I54" s="139">
        <f t="shared" si="4"/>
        <v>0</v>
      </c>
      <c r="J54" s="139"/>
      <c r="K54" s="139"/>
      <c r="L54" s="139"/>
      <c r="M54" s="138">
        <f t="shared" si="5"/>
        <v>95.85</v>
      </c>
      <c r="N54" s="138">
        <f t="shared" si="6"/>
        <v>12.15</v>
      </c>
      <c r="O54" s="138">
        <f t="shared" si="7"/>
        <v>83.7</v>
      </c>
    </row>
    <row r="55" ht="18" customHeight="1" spans="1:15">
      <c r="A55" s="88" t="s">
        <v>43</v>
      </c>
      <c r="B55" s="88" t="s">
        <v>93</v>
      </c>
      <c r="C55" s="88" t="s">
        <v>95</v>
      </c>
      <c r="D55" s="138">
        <f t="shared" si="2"/>
        <v>5.1</v>
      </c>
      <c r="E55" s="138">
        <f t="shared" si="3"/>
        <v>5.1</v>
      </c>
      <c r="F55" s="90"/>
      <c r="G55" s="90"/>
      <c r="H55" s="90">
        <v>5.1</v>
      </c>
      <c r="I55" s="90">
        <f t="shared" si="4"/>
        <v>0</v>
      </c>
      <c r="J55" s="90"/>
      <c r="K55" s="90"/>
      <c r="L55" s="90"/>
      <c r="M55" s="138">
        <f t="shared" si="5"/>
        <v>90.525</v>
      </c>
      <c r="N55" s="138">
        <f t="shared" si="6"/>
        <v>11.475</v>
      </c>
      <c r="O55" s="138">
        <f t="shared" si="7"/>
        <v>79.05</v>
      </c>
    </row>
    <row r="56" ht="18" customHeight="1" spans="1:15">
      <c r="A56" s="140" t="s">
        <v>43</v>
      </c>
      <c r="B56" s="140" t="s">
        <v>93</v>
      </c>
      <c r="C56" s="140" t="s">
        <v>96</v>
      </c>
      <c r="D56" s="141">
        <f t="shared" si="2"/>
        <v>2.8</v>
      </c>
      <c r="E56" s="141">
        <f t="shared" si="3"/>
        <v>2.8</v>
      </c>
      <c r="F56" s="142"/>
      <c r="G56" s="142"/>
      <c r="H56" s="142">
        <v>2.8</v>
      </c>
      <c r="I56" s="142">
        <f t="shared" si="4"/>
        <v>0</v>
      </c>
      <c r="J56" s="142"/>
      <c r="K56" s="142"/>
      <c r="L56" s="142"/>
      <c r="M56" s="141">
        <f t="shared" si="5"/>
        <v>49.7</v>
      </c>
      <c r="N56" s="141">
        <f t="shared" si="6"/>
        <v>6.3</v>
      </c>
      <c r="O56" s="141">
        <f t="shared" si="7"/>
        <v>43.4</v>
      </c>
    </row>
    <row r="57" ht="18" customHeight="1" spans="1:15">
      <c r="A57" s="88" t="s">
        <v>43</v>
      </c>
      <c r="B57" s="88" t="s">
        <v>93</v>
      </c>
      <c r="C57" s="88" t="s">
        <v>97</v>
      </c>
      <c r="D57" s="138">
        <f t="shared" si="2"/>
        <v>11.9</v>
      </c>
      <c r="E57" s="138">
        <f t="shared" si="3"/>
        <v>11.9</v>
      </c>
      <c r="F57" s="90"/>
      <c r="G57" s="90"/>
      <c r="H57" s="90">
        <v>11.9</v>
      </c>
      <c r="I57" s="90">
        <f t="shared" si="4"/>
        <v>0</v>
      </c>
      <c r="J57" s="90"/>
      <c r="K57" s="90"/>
      <c r="L57" s="90"/>
      <c r="M57" s="138">
        <f t="shared" si="5"/>
        <v>211.225</v>
      </c>
      <c r="N57" s="138">
        <f t="shared" si="6"/>
        <v>26.775</v>
      </c>
      <c r="O57" s="138">
        <f t="shared" si="7"/>
        <v>184.45</v>
      </c>
    </row>
    <row r="58" ht="18" customHeight="1" spans="1:15">
      <c r="A58" s="137" t="s">
        <v>43</v>
      </c>
      <c r="B58" s="137" t="s">
        <v>93</v>
      </c>
      <c r="C58" s="137" t="s">
        <v>72</v>
      </c>
      <c r="D58" s="138">
        <f t="shared" si="2"/>
        <v>9.4</v>
      </c>
      <c r="E58" s="138">
        <f t="shared" si="3"/>
        <v>9.4</v>
      </c>
      <c r="F58" s="139"/>
      <c r="G58" s="139"/>
      <c r="H58" s="139">
        <v>9.4</v>
      </c>
      <c r="I58" s="139">
        <f t="shared" si="4"/>
        <v>0</v>
      </c>
      <c r="J58" s="139"/>
      <c r="K58" s="139"/>
      <c r="L58" s="139"/>
      <c r="M58" s="138">
        <f t="shared" si="5"/>
        <v>166.85</v>
      </c>
      <c r="N58" s="138">
        <f t="shared" si="6"/>
        <v>21.15</v>
      </c>
      <c r="O58" s="138">
        <f t="shared" si="7"/>
        <v>145.7</v>
      </c>
    </row>
    <row r="59" ht="18" customHeight="1" spans="1:15">
      <c r="A59" s="137" t="s">
        <v>43</v>
      </c>
      <c r="B59" s="137" t="s">
        <v>93</v>
      </c>
      <c r="C59" s="137" t="s">
        <v>98</v>
      </c>
      <c r="D59" s="138">
        <f t="shared" si="2"/>
        <v>7.28</v>
      </c>
      <c r="E59" s="138">
        <f t="shared" si="3"/>
        <v>7.28</v>
      </c>
      <c r="F59" s="139"/>
      <c r="G59" s="139"/>
      <c r="H59" s="139">
        <v>7.28</v>
      </c>
      <c r="I59" s="139">
        <f t="shared" si="4"/>
        <v>0</v>
      </c>
      <c r="J59" s="139"/>
      <c r="K59" s="139"/>
      <c r="L59" s="139"/>
      <c r="M59" s="138">
        <f t="shared" si="5"/>
        <v>129.22</v>
      </c>
      <c r="N59" s="138">
        <f t="shared" si="6"/>
        <v>16.38</v>
      </c>
      <c r="O59" s="138">
        <f t="shared" si="7"/>
        <v>112.84</v>
      </c>
    </row>
    <row r="60" ht="18" customHeight="1" spans="1:15">
      <c r="A60" s="137" t="s">
        <v>43</v>
      </c>
      <c r="B60" s="137" t="s">
        <v>93</v>
      </c>
      <c r="C60" s="137" t="s">
        <v>99</v>
      </c>
      <c r="D60" s="138">
        <f t="shared" si="2"/>
        <v>9.28</v>
      </c>
      <c r="E60" s="138">
        <f t="shared" si="3"/>
        <v>9.28</v>
      </c>
      <c r="F60" s="139"/>
      <c r="G60" s="139"/>
      <c r="H60" s="139">
        <v>9.28</v>
      </c>
      <c r="I60" s="139">
        <f t="shared" si="4"/>
        <v>0</v>
      </c>
      <c r="J60" s="139"/>
      <c r="K60" s="139"/>
      <c r="L60" s="139"/>
      <c r="M60" s="138">
        <f t="shared" si="5"/>
        <v>164.72</v>
      </c>
      <c r="N60" s="138">
        <f t="shared" si="6"/>
        <v>20.88</v>
      </c>
      <c r="O60" s="138">
        <f t="shared" si="7"/>
        <v>143.84</v>
      </c>
    </row>
    <row r="61" ht="18" customHeight="1" spans="1:15">
      <c r="A61" s="137" t="s">
        <v>43</v>
      </c>
      <c r="B61" s="137" t="s">
        <v>93</v>
      </c>
      <c r="C61" s="137" t="s">
        <v>100</v>
      </c>
      <c r="D61" s="138">
        <f t="shared" si="2"/>
        <v>7.78</v>
      </c>
      <c r="E61" s="138">
        <f t="shared" si="3"/>
        <v>7.78</v>
      </c>
      <c r="F61" s="139"/>
      <c r="G61" s="139"/>
      <c r="H61" s="139">
        <v>7.78</v>
      </c>
      <c r="I61" s="139">
        <f t="shared" si="4"/>
        <v>0</v>
      </c>
      <c r="J61" s="139"/>
      <c r="K61" s="139"/>
      <c r="L61" s="139"/>
      <c r="M61" s="138">
        <f t="shared" si="5"/>
        <v>138.095</v>
      </c>
      <c r="N61" s="138">
        <f t="shared" si="6"/>
        <v>17.505</v>
      </c>
      <c r="O61" s="138">
        <f t="shared" si="7"/>
        <v>120.59</v>
      </c>
    </row>
    <row r="62" ht="18" customHeight="1" spans="1:15">
      <c r="A62" s="88" t="s">
        <v>43</v>
      </c>
      <c r="B62" s="88" t="s">
        <v>93</v>
      </c>
      <c r="C62" s="88" t="s">
        <v>101</v>
      </c>
      <c r="D62" s="138">
        <f t="shared" si="2"/>
        <v>5.4</v>
      </c>
      <c r="E62" s="138">
        <f t="shared" si="3"/>
        <v>5.4</v>
      </c>
      <c r="F62" s="90"/>
      <c r="G62" s="90"/>
      <c r="H62" s="90">
        <v>5.4</v>
      </c>
      <c r="I62" s="90">
        <f t="shared" si="4"/>
        <v>0</v>
      </c>
      <c r="J62" s="90"/>
      <c r="K62" s="90"/>
      <c r="L62" s="90"/>
      <c r="M62" s="138">
        <f t="shared" si="5"/>
        <v>95.85</v>
      </c>
      <c r="N62" s="138">
        <f t="shared" si="6"/>
        <v>12.15</v>
      </c>
      <c r="O62" s="138">
        <f t="shared" si="7"/>
        <v>83.7</v>
      </c>
    </row>
    <row r="63" ht="18" customHeight="1" spans="1:15">
      <c r="A63" s="137" t="s">
        <v>43</v>
      </c>
      <c r="B63" s="137" t="s">
        <v>93</v>
      </c>
      <c r="C63" s="137" t="s">
        <v>102</v>
      </c>
      <c r="D63" s="138">
        <f t="shared" si="2"/>
        <v>9.28</v>
      </c>
      <c r="E63" s="138">
        <f t="shared" si="3"/>
        <v>9.28</v>
      </c>
      <c r="F63" s="139"/>
      <c r="G63" s="139"/>
      <c r="H63" s="139">
        <v>9.28</v>
      </c>
      <c r="I63" s="139">
        <f t="shared" si="4"/>
        <v>0</v>
      </c>
      <c r="J63" s="139"/>
      <c r="K63" s="139"/>
      <c r="L63" s="139"/>
      <c r="M63" s="138">
        <f t="shared" si="5"/>
        <v>164.72</v>
      </c>
      <c r="N63" s="138">
        <f t="shared" si="6"/>
        <v>20.88</v>
      </c>
      <c r="O63" s="138">
        <f t="shared" si="7"/>
        <v>143.84</v>
      </c>
    </row>
    <row r="64" ht="18" customHeight="1" spans="1:15">
      <c r="A64" s="137" t="s">
        <v>43</v>
      </c>
      <c r="B64" s="137" t="s">
        <v>103</v>
      </c>
      <c r="C64" s="137" t="s">
        <v>104</v>
      </c>
      <c r="D64" s="138">
        <f t="shared" si="2"/>
        <v>11</v>
      </c>
      <c r="E64" s="138">
        <f t="shared" si="3"/>
        <v>11</v>
      </c>
      <c r="F64" s="139"/>
      <c r="G64" s="139"/>
      <c r="H64" s="139">
        <v>11</v>
      </c>
      <c r="I64" s="139">
        <f t="shared" si="4"/>
        <v>0</v>
      </c>
      <c r="J64" s="139"/>
      <c r="K64" s="139"/>
      <c r="L64" s="139"/>
      <c r="M64" s="138">
        <f t="shared" si="5"/>
        <v>195.25</v>
      </c>
      <c r="N64" s="138">
        <f t="shared" si="6"/>
        <v>24.75</v>
      </c>
      <c r="O64" s="138">
        <f t="shared" si="7"/>
        <v>170.5</v>
      </c>
    </row>
    <row r="65" ht="18" customHeight="1" spans="1:15">
      <c r="A65" s="137" t="s">
        <v>43</v>
      </c>
      <c r="B65" s="137" t="s">
        <v>103</v>
      </c>
      <c r="C65" s="137" t="s">
        <v>105</v>
      </c>
      <c r="D65" s="138">
        <f t="shared" si="2"/>
        <v>36</v>
      </c>
      <c r="E65" s="138">
        <f t="shared" si="3"/>
        <v>36</v>
      </c>
      <c r="F65" s="139"/>
      <c r="G65" s="139"/>
      <c r="H65" s="139">
        <v>36</v>
      </c>
      <c r="I65" s="139">
        <f t="shared" si="4"/>
        <v>0</v>
      </c>
      <c r="J65" s="139"/>
      <c r="K65" s="139"/>
      <c r="L65" s="139"/>
      <c r="M65" s="138">
        <f t="shared" si="5"/>
        <v>639</v>
      </c>
      <c r="N65" s="138">
        <f t="shared" si="6"/>
        <v>81</v>
      </c>
      <c r="O65" s="138">
        <f t="shared" si="7"/>
        <v>558</v>
      </c>
    </row>
    <row r="66" ht="18" customHeight="1" spans="1:15">
      <c r="A66" s="137" t="s">
        <v>43</v>
      </c>
      <c r="B66" s="137" t="s">
        <v>103</v>
      </c>
      <c r="C66" s="137" t="s">
        <v>106</v>
      </c>
      <c r="D66" s="138">
        <f t="shared" si="2"/>
        <v>78</v>
      </c>
      <c r="E66" s="138">
        <f t="shared" si="3"/>
        <v>78</v>
      </c>
      <c r="F66" s="139"/>
      <c r="G66" s="139"/>
      <c r="H66" s="139">
        <v>78</v>
      </c>
      <c r="I66" s="139">
        <f t="shared" si="4"/>
        <v>0</v>
      </c>
      <c r="J66" s="139"/>
      <c r="K66" s="139"/>
      <c r="L66" s="139"/>
      <c r="M66" s="138">
        <f t="shared" si="5"/>
        <v>1384.5</v>
      </c>
      <c r="N66" s="138">
        <f t="shared" si="6"/>
        <v>175.5</v>
      </c>
      <c r="O66" s="138">
        <f t="shared" si="7"/>
        <v>1209</v>
      </c>
    </row>
    <row r="67" ht="18" customHeight="1" spans="1:15">
      <c r="A67" s="137" t="s">
        <v>43</v>
      </c>
      <c r="B67" s="137" t="s">
        <v>103</v>
      </c>
      <c r="C67" s="137" t="s">
        <v>107</v>
      </c>
      <c r="D67" s="138">
        <f t="shared" si="2"/>
        <v>265</v>
      </c>
      <c r="E67" s="138">
        <f t="shared" si="3"/>
        <v>265</v>
      </c>
      <c r="F67" s="139"/>
      <c r="G67" s="139"/>
      <c r="H67" s="139">
        <v>265</v>
      </c>
      <c r="I67" s="139">
        <f t="shared" si="4"/>
        <v>0</v>
      </c>
      <c r="J67" s="139"/>
      <c r="K67" s="139"/>
      <c r="L67" s="139"/>
      <c r="M67" s="138">
        <f t="shared" si="5"/>
        <v>4703.75</v>
      </c>
      <c r="N67" s="138">
        <f t="shared" si="6"/>
        <v>596.25</v>
      </c>
      <c r="O67" s="138">
        <f t="shared" si="7"/>
        <v>4107.5</v>
      </c>
    </row>
    <row r="68" ht="18" customHeight="1" spans="1:15">
      <c r="A68" s="137" t="s">
        <v>43</v>
      </c>
      <c r="B68" s="137" t="s">
        <v>108</v>
      </c>
      <c r="C68" s="137" t="s">
        <v>109</v>
      </c>
      <c r="D68" s="138">
        <f t="shared" si="2"/>
        <v>3</v>
      </c>
      <c r="E68" s="138">
        <f t="shared" si="3"/>
        <v>3</v>
      </c>
      <c r="F68" s="139"/>
      <c r="G68" s="139"/>
      <c r="H68" s="139">
        <v>3</v>
      </c>
      <c r="I68" s="139">
        <f t="shared" si="4"/>
        <v>0</v>
      </c>
      <c r="J68" s="139"/>
      <c r="K68" s="139"/>
      <c r="L68" s="139"/>
      <c r="M68" s="138">
        <f t="shared" si="5"/>
        <v>53.25</v>
      </c>
      <c r="N68" s="138">
        <f t="shared" si="6"/>
        <v>6.75</v>
      </c>
      <c r="O68" s="138">
        <f t="shared" si="7"/>
        <v>46.5</v>
      </c>
    </row>
    <row r="69" ht="18" customHeight="1" spans="1:15">
      <c r="A69" s="137" t="s">
        <v>43</v>
      </c>
      <c r="B69" s="137" t="s">
        <v>108</v>
      </c>
      <c r="C69" s="137" t="s">
        <v>110</v>
      </c>
      <c r="D69" s="138">
        <f t="shared" si="2"/>
        <v>4.5</v>
      </c>
      <c r="E69" s="138">
        <f t="shared" si="3"/>
        <v>4.5</v>
      </c>
      <c r="F69" s="139"/>
      <c r="G69" s="139"/>
      <c r="H69" s="139">
        <v>4.5</v>
      </c>
      <c r="I69" s="139">
        <f t="shared" si="4"/>
        <v>0</v>
      </c>
      <c r="J69" s="139"/>
      <c r="K69" s="139"/>
      <c r="L69" s="139"/>
      <c r="M69" s="138">
        <f t="shared" si="5"/>
        <v>79.875</v>
      </c>
      <c r="N69" s="138">
        <f t="shared" si="6"/>
        <v>10.125</v>
      </c>
      <c r="O69" s="138">
        <f t="shared" si="7"/>
        <v>69.75</v>
      </c>
    </row>
    <row r="70" ht="18" customHeight="1" spans="1:15">
      <c r="A70" s="137" t="s">
        <v>43</v>
      </c>
      <c r="B70" s="137" t="s">
        <v>108</v>
      </c>
      <c r="C70" s="137" t="s">
        <v>111</v>
      </c>
      <c r="D70" s="138">
        <f t="shared" si="2"/>
        <v>4</v>
      </c>
      <c r="E70" s="138">
        <f t="shared" si="3"/>
        <v>4</v>
      </c>
      <c r="F70" s="139"/>
      <c r="G70" s="139"/>
      <c r="H70" s="139">
        <v>4</v>
      </c>
      <c r="I70" s="139">
        <f t="shared" si="4"/>
        <v>0</v>
      </c>
      <c r="J70" s="139"/>
      <c r="K70" s="139"/>
      <c r="L70" s="139"/>
      <c r="M70" s="138">
        <f t="shared" si="5"/>
        <v>71</v>
      </c>
      <c r="N70" s="138">
        <f t="shared" si="6"/>
        <v>9</v>
      </c>
      <c r="O70" s="138">
        <f t="shared" si="7"/>
        <v>62</v>
      </c>
    </row>
    <row r="71" ht="18" customHeight="1" spans="1:15">
      <c r="A71" s="137" t="s">
        <v>43</v>
      </c>
      <c r="B71" s="137" t="s">
        <v>108</v>
      </c>
      <c r="C71" s="137" t="s">
        <v>112</v>
      </c>
      <c r="D71" s="138">
        <f t="shared" si="2"/>
        <v>1.9</v>
      </c>
      <c r="E71" s="138">
        <f t="shared" si="3"/>
        <v>1.9</v>
      </c>
      <c r="F71" s="139"/>
      <c r="G71" s="139"/>
      <c r="H71" s="139">
        <v>1.9</v>
      </c>
      <c r="I71" s="139">
        <f t="shared" si="4"/>
        <v>0</v>
      </c>
      <c r="J71" s="139"/>
      <c r="K71" s="139"/>
      <c r="L71" s="139"/>
      <c r="M71" s="138">
        <f t="shared" si="5"/>
        <v>33.725</v>
      </c>
      <c r="N71" s="138">
        <f t="shared" si="6"/>
        <v>4.275</v>
      </c>
      <c r="O71" s="138">
        <f t="shared" si="7"/>
        <v>29.45</v>
      </c>
    </row>
    <row r="72" ht="18" customHeight="1" spans="1:15">
      <c r="A72" s="137" t="s">
        <v>43</v>
      </c>
      <c r="B72" s="137" t="s">
        <v>108</v>
      </c>
      <c r="C72" s="137" t="s">
        <v>113</v>
      </c>
      <c r="D72" s="138">
        <f t="shared" si="2"/>
        <v>7.5</v>
      </c>
      <c r="E72" s="138">
        <f t="shared" si="3"/>
        <v>7.5</v>
      </c>
      <c r="F72" s="139"/>
      <c r="G72" s="139"/>
      <c r="H72" s="139">
        <v>7.5</v>
      </c>
      <c r="I72" s="139">
        <f t="shared" si="4"/>
        <v>0</v>
      </c>
      <c r="J72" s="139"/>
      <c r="K72" s="139"/>
      <c r="L72" s="139"/>
      <c r="M72" s="138">
        <f t="shared" si="5"/>
        <v>133.125</v>
      </c>
      <c r="N72" s="138">
        <f t="shared" si="6"/>
        <v>16.875</v>
      </c>
      <c r="O72" s="138">
        <f t="shared" si="7"/>
        <v>116.25</v>
      </c>
    </row>
    <row r="73" ht="18" customHeight="1" spans="1:15">
      <c r="A73" s="137" t="s">
        <v>43</v>
      </c>
      <c r="B73" s="137" t="s">
        <v>108</v>
      </c>
      <c r="C73" s="137" t="s">
        <v>114</v>
      </c>
      <c r="D73" s="138">
        <f t="shared" ref="D73:D136" si="8">E73+I73</f>
        <v>1.9</v>
      </c>
      <c r="E73" s="138">
        <f t="shared" ref="E73:E136" si="9">F73+G73+H73</f>
        <v>1.9</v>
      </c>
      <c r="F73" s="139"/>
      <c r="G73" s="139"/>
      <c r="H73" s="139">
        <v>1.9</v>
      </c>
      <c r="I73" s="139">
        <f t="shared" ref="I73:I136" si="10">J73+K73+L73</f>
        <v>0</v>
      </c>
      <c r="J73" s="139"/>
      <c r="K73" s="139"/>
      <c r="L73" s="139"/>
      <c r="M73" s="138">
        <f t="shared" ref="M73:M136" si="11">D73*17.75</f>
        <v>33.725</v>
      </c>
      <c r="N73" s="138">
        <f t="shared" ref="N73:N136" si="12">D73*2.25</f>
        <v>4.275</v>
      </c>
      <c r="O73" s="138">
        <f t="shared" ref="O73:O136" si="13">M73-N73</f>
        <v>29.45</v>
      </c>
    </row>
    <row r="74" ht="18" customHeight="1" spans="1:15">
      <c r="A74" s="137" t="s">
        <v>43</v>
      </c>
      <c r="B74" s="137" t="s">
        <v>115</v>
      </c>
      <c r="C74" s="137" t="s">
        <v>116</v>
      </c>
      <c r="D74" s="138">
        <f t="shared" si="8"/>
        <v>9</v>
      </c>
      <c r="E74" s="138">
        <f t="shared" si="9"/>
        <v>9</v>
      </c>
      <c r="F74" s="139"/>
      <c r="G74" s="139"/>
      <c r="H74" s="139">
        <v>9</v>
      </c>
      <c r="I74" s="139">
        <f t="shared" si="10"/>
        <v>0</v>
      </c>
      <c r="J74" s="139"/>
      <c r="K74" s="139"/>
      <c r="L74" s="139"/>
      <c r="M74" s="138">
        <f t="shared" si="11"/>
        <v>159.75</v>
      </c>
      <c r="N74" s="138">
        <f t="shared" si="12"/>
        <v>20.25</v>
      </c>
      <c r="O74" s="138">
        <f t="shared" si="13"/>
        <v>139.5</v>
      </c>
    </row>
    <row r="75" ht="18" customHeight="1" spans="1:15">
      <c r="A75" s="137" t="s">
        <v>43</v>
      </c>
      <c r="B75" s="137" t="s">
        <v>115</v>
      </c>
      <c r="C75" s="137" t="s">
        <v>117</v>
      </c>
      <c r="D75" s="138">
        <f t="shared" si="8"/>
        <v>6.8</v>
      </c>
      <c r="E75" s="138">
        <f t="shared" si="9"/>
        <v>6.8</v>
      </c>
      <c r="F75" s="139"/>
      <c r="G75" s="139"/>
      <c r="H75" s="139">
        <v>6.8</v>
      </c>
      <c r="I75" s="139">
        <f t="shared" si="10"/>
        <v>0</v>
      </c>
      <c r="J75" s="139"/>
      <c r="K75" s="139"/>
      <c r="L75" s="139"/>
      <c r="M75" s="138">
        <f t="shared" si="11"/>
        <v>120.7</v>
      </c>
      <c r="N75" s="138">
        <f t="shared" si="12"/>
        <v>15.3</v>
      </c>
      <c r="O75" s="138">
        <f t="shared" si="13"/>
        <v>105.4</v>
      </c>
    </row>
    <row r="76" ht="18" customHeight="1" spans="1:15">
      <c r="A76" s="137" t="s">
        <v>43</v>
      </c>
      <c r="B76" s="137" t="s">
        <v>115</v>
      </c>
      <c r="C76" s="137" t="s">
        <v>118</v>
      </c>
      <c r="D76" s="138">
        <f t="shared" si="8"/>
        <v>7.5</v>
      </c>
      <c r="E76" s="138">
        <f t="shared" si="9"/>
        <v>7.5</v>
      </c>
      <c r="F76" s="139"/>
      <c r="G76" s="139"/>
      <c r="H76" s="139">
        <v>7.5</v>
      </c>
      <c r="I76" s="139">
        <f t="shared" si="10"/>
        <v>0</v>
      </c>
      <c r="J76" s="139"/>
      <c r="K76" s="139"/>
      <c r="L76" s="139"/>
      <c r="M76" s="138">
        <f t="shared" si="11"/>
        <v>133.125</v>
      </c>
      <c r="N76" s="138">
        <f t="shared" si="12"/>
        <v>16.875</v>
      </c>
      <c r="O76" s="138">
        <f t="shared" si="13"/>
        <v>116.25</v>
      </c>
    </row>
    <row r="77" ht="18" customHeight="1" spans="1:15">
      <c r="A77" s="137" t="s">
        <v>43</v>
      </c>
      <c r="B77" s="137" t="s">
        <v>115</v>
      </c>
      <c r="C77" s="137" t="s">
        <v>119</v>
      </c>
      <c r="D77" s="138">
        <f t="shared" si="8"/>
        <v>6.8</v>
      </c>
      <c r="E77" s="138">
        <f t="shared" si="9"/>
        <v>6.8</v>
      </c>
      <c r="F77" s="139"/>
      <c r="G77" s="139"/>
      <c r="H77" s="139">
        <v>6.8</v>
      </c>
      <c r="I77" s="139">
        <f t="shared" si="10"/>
        <v>0</v>
      </c>
      <c r="J77" s="139"/>
      <c r="K77" s="139"/>
      <c r="L77" s="139"/>
      <c r="M77" s="138">
        <f t="shared" si="11"/>
        <v>120.7</v>
      </c>
      <c r="N77" s="138">
        <f t="shared" si="12"/>
        <v>15.3</v>
      </c>
      <c r="O77" s="138">
        <f t="shared" si="13"/>
        <v>105.4</v>
      </c>
    </row>
    <row r="78" ht="18" customHeight="1" spans="1:15">
      <c r="A78" s="137" t="s">
        <v>43</v>
      </c>
      <c r="B78" s="137" t="s">
        <v>115</v>
      </c>
      <c r="C78" s="137" t="s">
        <v>120</v>
      </c>
      <c r="D78" s="138">
        <f t="shared" si="8"/>
        <v>9</v>
      </c>
      <c r="E78" s="138">
        <f t="shared" si="9"/>
        <v>9</v>
      </c>
      <c r="F78" s="139"/>
      <c r="G78" s="139"/>
      <c r="H78" s="139">
        <v>9</v>
      </c>
      <c r="I78" s="139">
        <f t="shared" si="10"/>
        <v>0</v>
      </c>
      <c r="J78" s="139"/>
      <c r="K78" s="139"/>
      <c r="L78" s="139"/>
      <c r="M78" s="138">
        <f t="shared" si="11"/>
        <v>159.75</v>
      </c>
      <c r="N78" s="138">
        <f t="shared" si="12"/>
        <v>20.25</v>
      </c>
      <c r="O78" s="138">
        <f t="shared" si="13"/>
        <v>139.5</v>
      </c>
    </row>
    <row r="79" ht="18" customHeight="1" spans="1:15">
      <c r="A79" s="137" t="s">
        <v>43</v>
      </c>
      <c r="B79" s="137" t="s">
        <v>115</v>
      </c>
      <c r="C79" s="137" t="s">
        <v>121</v>
      </c>
      <c r="D79" s="138">
        <f t="shared" si="8"/>
        <v>8</v>
      </c>
      <c r="E79" s="138">
        <f t="shared" si="9"/>
        <v>8</v>
      </c>
      <c r="F79" s="139"/>
      <c r="G79" s="139"/>
      <c r="H79" s="139">
        <v>8</v>
      </c>
      <c r="I79" s="139">
        <f t="shared" si="10"/>
        <v>0</v>
      </c>
      <c r="J79" s="139"/>
      <c r="K79" s="139"/>
      <c r="L79" s="139"/>
      <c r="M79" s="138">
        <f t="shared" si="11"/>
        <v>142</v>
      </c>
      <c r="N79" s="138">
        <f t="shared" si="12"/>
        <v>18</v>
      </c>
      <c r="O79" s="138">
        <f t="shared" si="13"/>
        <v>124</v>
      </c>
    </row>
    <row r="80" ht="18" customHeight="1" spans="1:15">
      <c r="A80" s="137" t="s">
        <v>43</v>
      </c>
      <c r="B80" s="137" t="s">
        <v>115</v>
      </c>
      <c r="C80" s="137" t="s">
        <v>122</v>
      </c>
      <c r="D80" s="138">
        <f t="shared" si="8"/>
        <v>4</v>
      </c>
      <c r="E80" s="138">
        <f t="shared" si="9"/>
        <v>4</v>
      </c>
      <c r="F80" s="139"/>
      <c r="G80" s="139"/>
      <c r="H80" s="139">
        <v>4</v>
      </c>
      <c r="I80" s="139">
        <f t="shared" si="10"/>
        <v>0</v>
      </c>
      <c r="J80" s="139"/>
      <c r="K80" s="139"/>
      <c r="L80" s="139"/>
      <c r="M80" s="138">
        <f t="shared" si="11"/>
        <v>71</v>
      </c>
      <c r="N80" s="138">
        <f t="shared" si="12"/>
        <v>9</v>
      </c>
      <c r="O80" s="138">
        <f t="shared" si="13"/>
        <v>62</v>
      </c>
    </row>
    <row r="81" ht="18" customHeight="1" spans="1:15">
      <c r="A81" s="137" t="s">
        <v>43</v>
      </c>
      <c r="B81" s="137" t="s">
        <v>115</v>
      </c>
      <c r="C81" s="137" t="s">
        <v>123</v>
      </c>
      <c r="D81" s="138">
        <f t="shared" si="8"/>
        <v>5.5</v>
      </c>
      <c r="E81" s="138">
        <f t="shared" si="9"/>
        <v>5.5</v>
      </c>
      <c r="F81" s="139"/>
      <c r="G81" s="139"/>
      <c r="H81" s="139">
        <v>5.5</v>
      </c>
      <c r="I81" s="139">
        <f t="shared" si="10"/>
        <v>0</v>
      </c>
      <c r="J81" s="139"/>
      <c r="K81" s="139"/>
      <c r="L81" s="139"/>
      <c r="M81" s="138">
        <f t="shared" si="11"/>
        <v>97.625</v>
      </c>
      <c r="N81" s="138">
        <f t="shared" si="12"/>
        <v>12.375</v>
      </c>
      <c r="O81" s="138">
        <f t="shared" si="13"/>
        <v>85.25</v>
      </c>
    </row>
    <row r="82" ht="18" customHeight="1" spans="1:15">
      <c r="A82" s="137" t="s">
        <v>43</v>
      </c>
      <c r="B82" s="137" t="s">
        <v>115</v>
      </c>
      <c r="C82" s="137" t="s">
        <v>124</v>
      </c>
      <c r="D82" s="138">
        <f t="shared" si="8"/>
        <v>4.5</v>
      </c>
      <c r="E82" s="138">
        <f t="shared" si="9"/>
        <v>4.5</v>
      </c>
      <c r="F82" s="139"/>
      <c r="G82" s="139"/>
      <c r="H82" s="139">
        <v>4.5</v>
      </c>
      <c r="I82" s="139">
        <f t="shared" si="10"/>
        <v>0</v>
      </c>
      <c r="J82" s="139"/>
      <c r="K82" s="139"/>
      <c r="L82" s="139"/>
      <c r="M82" s="138">
        <f t="shared" si="11"/>
        <v>79.875</v>
      </c>
      <c r="N82" s="138">
        <f t="shared" si="12"/>
        <v>10.125</v>
      </c>
      <c r="O82" s="138">
        <f t="shared" si="13"/>
        <v>69.75</v>
      </c>
    </row>
    <row r="83" ht="18" customHeight="1" spans="1:15">
      <c r="A83" s="137" t="s">
        <v>43</v>
      </c>
      <c r="B83" s="137" t="s">
        <v>115</v>
      </c>
      <c r="C83" s="137" t="s">
        <v>125</v>
      </c>
      <c r="D83" s="138">
        <f t="shared" si="8"/>
        <v>137</v>
      </c>
      <c r="E83" s="138">
        <f t="shared" si="9"/>
        <v>137</v>
      </c>
      <c r="F83" s="139"/>
      <c r="G83" s="139"/>
      <c r="H83" s="139">
        <v>137</v>
      </c>
      <c r="I83" s="139">
        <f t="shared" si="10"/>
        <v>0</v>
      </c>
      <c r="J83" s="139"/>
      <c r="K83" s="139"/>
      <c r="L83" s="139"/>
      <c r="M83" s="138">
        <f t="shared" si="11"/>
        <v>2431.75</v>
      </c>
      <c r="N83" s="138">
        <f t="shared" si="12"/>
        <v>308.25</v>
      </c>
      <c r="O83" s="138">
        <f t="shared" si="13"/>
        <v>2123.5</v>
      </c>
    </row>
    <row r="84" ht="18" customHeight="1" spans="1:15">
      <c r="A84" s="137" t="s">
        <v>43</v>
      </c>
      <c r="B84" s="137" t="s">
        <v>115</v>
      </c>
      <c r="C84" s="137" t="s">
        <v>126</v>
      </c>
      <c r="D84" s="138">
        <f t="shared" si="8"/>
        <v>1.25</v>
      </c>
      <c r="E84" s="138">
        <f t="shared" si="9"/>
        <v>1.25</v>
      </c>
      <c r="F84" s="139"/>
      <c r="G84" s="139"/>
      <c r="H84" s="139">
        <v>1.25</v>
      </c>
      <c r="I84" s="139">
        <f t="shared" si="10"/>
        <v>0</v>
      </c>
      <c r="J84" s="139"/>
      <c r="K84" s="139"/>
      <c r="L84" s="139"/>
      <c r="M84" s="138">
        <f t="shared" si="11"/>
        <v>22.1875</v>
      </c>
      <c r="N84" s="138">
        <f t="shared" si="12"/>
        <v>2.8125</v>
      </c>
      <c r="O84" s="138">
        <f t="shared" si="13"/>
        <v>19.375</v>
      </c>
    </row>
    <row r="85" ht="18" customHeight="1" spans="1:15">
      <c r="A85" s="137" t="s">
        <v>43</v>
      </c>
      <c r="B85" s="137" t="s">
        <v>115</v>
      </c>
      <c r="C85" s="137" t="s">
        <v>127</v>
      </c>
      <c r="D85" s="138">
        <f t="shared" si="8"/>
        <v>4</v>
      </c>
      <c r="E85" s="138">
        <f t="shared" si="9"/>
        <v>4</v>
      </c>
      <c r="F85" s="139"/>
      <c r="G85" s="139"/>
      <c r="H85" s="139">
        <v>4</v>
      </c>
      <c r="I85" s="139">
        <f t="shared" si="10"/>
        <v>0</v>
      </c>
      <c r="J85" s="139"/>
      <c r="K85" s="139"/>
      <c r="L85" s="139"/>
      <c r="M85" s="138">
        <f t="shared" si="11"/>
        <v>71</v>
      </c>
      <c r="N85" s="138">
        <f t="shared" si="12"/>
        <v>9</v>
      </c>
      <c r="O85" s="138">
        <f t="shared" si="13"/>
        <v>62</v>
      </c>
    </row>
    <row r="86" ht="18" customHeight="1" spans="1:15">
      <c r="A86" s="137" t="s">
        <v>43</v>
      </c>
      <c r="B86" s="137" t="s">
        <v>115</v>
      </c>
      <c r="C86" s="137" t="s">
        <v>128</v>
      </c>
      <c r="D86" s="138">
        <f t="shared" si="8"/>
        <v>7</v>
      </c>
      <c r="E86" s="138">
        <f t="shared" si="9"/>
        <v>7</v>
      </c>
      <c r="F86" s="139"/>
      <c r="G86" s="139"/>
      <c r="H86" s="139">
        <v>7</v>
      </c>
      <c r="I86" s="139">
        <f t="shared" si="10"/>
        <v>0</v>
      </c>
      <c r="J86" s="139"/>
      <c r="K86" s="139"/>
      <c r="L86" s="139"/>
      <c r="M86" s="138">
        <f t="shared" si="11"/>
        <v>124.25</v>
      </c>
      <c r="N86" s="138">
        <f t="shared" si="12"/>
        <v>15.75</v>
      </c>
      <c r="O86" s="138">
        <f t="shared" si="13"/>
        <v>108.5</v>
      </c>
    </row>
    <row r="87" ht="18" customHeight="1" spans="1:15">
      <c r="A87" s="137" t="s">
        <v>43</v>
      </c>
      <c r="B87" s="137" t="s">
        <v>115</v>
      </c>
      <c r="C87" s="137" t="s">
        <v>129</v>
      </c>
      <c r="D87" s="138">
        <f t="shared" si="8"/>
        <v>2.5</v>
      </c>
      <c r="E87" s="138">
        <f t="shared" si="9"/>
        <v>2.5</v>
      </c>
      <c r="F87" s="139"/>
      <c r="G87" s="139"/>
      <c r="H87" s="139">
        <v>2.5</v>
      </c>
      <c r="I87" s="139">
        <f t="shared" si="10"/>
        <v>0</v>
      </c>
      <c r="J87" s="139"/>
      <c r="K87" s="139"/>
      <c r="L87" s="139"/>
      <c r="M87" s="138">
        <f t="shared" si="11"/>
        <v>44.375</v>
      </c>
      <c r="N87" s="138">
        <f t="shared" si="12"/>
        <v>5.625</v>
      </c>
      <c r="O87" s="138">
        <f t="shared" si="13"/>
        <v>38.75</v>
      </c>
    </row>
    <row r="88" ht="18" customHeight="1" spans="1:15">
      <c r="A88" s="137" t="s">
        <v>43</v>
      </c>
      <c r="B88" s="137" t="s">
        <v>115</v>
      </c>
      <c r="C88" s="137" t="s">
        <v>130</v>
      </c>
      <c r="D88" s="138">
        <f t="shared" si="8"/>
        <v>6.8</v>
      </c>
      <c r="E88" s="138">
        <f t="shared" si="9"/>
        <v>6.8</v>
      </c>
      <c r="F88" s="139"/>
      <c r="G88" s="139"/>
      <c r="H88" s="139">
        <v>6.8</v>
      </c>
      <c r="I88" s="139">
        <f t="shared" si="10"/>
        <v>0</v>
      </c>
      <c r="J88" s="139"/>
      <c r="K88" s="139"/>
      <c r="L88" s="139"/>
      <c r="M88" s="138">
        <f t="shared" si="11"/>
        <v>120.7</v>
      </c>
      <c r="N88" s="138">
        <f t="shared" si="12"/>
        <v>15.3</v>
      </c>
      <c r="O88" s="138">
        <f t="shared" si="13"/>
        <v>105.4</v>
      </c>
    </row>
    <row r="89" ht="18" customHeight="1" spans="1:15">
      <c r="A89" s="137" t="s">
        <v>43</v>
      </c>
      <c r="B89" s="137" t="s">
        <v>115</v>
      </c>
      <c r="C89" s="137" t="s">
        <v>131</v>
      </c>
      <c r="D89" s="138">
        <f t="shared" si="8"/>
        <v>8.5</v>
      </c>
      <c r="E89" s="138">
        <f t="shared" si="9"/>
        <v>8.5</v>
      </c>
      <c r="F89" s="139"/>
      <c r="G89" s="139"/>
      <c r="H89" s="139">
        <v>8.5</v>
      </c>
      <c r="I89" s="139">
        <f t="shared" si="10"/>
        <v>0</v>
      </c>
      <c r="J89" s="139"/>
      <c r="K89" s="139"/>
      <c r="L89" s="139"/>
      <c r="M89" s="138">
        <f t="shared" si="11"/>
        <v>150.875</v>
      </c>
      <c r="N89" s="138">
        <f t="shared" si="12"/>
        <v>19.125</v>
      </c>
      <c r="O89" s="138">
        <f t="shared" si="13"/>
        <v>131.75</v>
      </c>
    </row>
    <row r="90" ht="18" customHeight="1" spans="1:15">
      <c r="A90" s="137" t="s">
        <v>43</v>
      </c>
      <c r="B90" s="137" t="s">
        <v>115</v>
      </c>
      <c r="C90" s="137" t="s">
        <v>132</v>
      </c>
      <c r="D90" s="138">
        <f t="shared" si="8"/>
        <v>20</v>
      </c>
      <c r="E90" s="138">
        <f t="shared" si="9"/>
        <v>20</v>
      </c>
      <c r="F90" s="139"/>
      <c r="G90" s="139"/>
      <c r="H90" s="139">
        <v>20</v>
      </c>
      <c r="I90" s="139">
        <f t="shared" si="10"/>
        <v>0</v>
      </c>
      <c r="J90" s="139"/>
      <c r="K90" s="139"/>
      <c r="L90" s="139"/>
      <c r="M90" s="138">
        <f t="shared" si="11"/>
        <v>355</v>
      </c>
      <c r="N90" s="138">
        <f t="shared" si="12"/>
        <v>45</v>
      </c>
      <c r="O90" s="138">
        <f t="shared" si="13"/>
        <v>310</v>
      </c>
    </row>
    <row r="91" ht="18" customHeight="1" spans="1:15">
      <c r="A91" s="137" t="s">
        <v>43</v>
      </c>
      <c r="B91" s="137" t="s">
        <v>115</v>
      </c>
      <c r="C91" s="137" t="s">
        <v>133</v>
      </c>
      <c r="D91" s="138">
        <f t="shared" si="8"/>
        <v>32.3</v>
      </c>
      <c r="E91" s="138">
        <f t="shared" si="9"/>
        <v>32.3</v>
      </c>
      <c r="F91" s="139"/>
      <c r="G91" s="139"/>
      <c r="H91" s="139">
        <v>32.3</v>
      </c>
      <c r="I91" s="139">
        <f t="shared" si="10"/>
        <v>0</v>
      </c>
      <c r="J91" s="139"/>
      <c r="K91" s="139"/>
      <c r="L91" s="139"/>
      <c r="M91" s="138">
        <f t="shared" si="11"/>
        <v>573.325</v>
      </c>
      <c r="N91" s="138">
        <f t="shared" si="12"/>
        <v>72.675</v>
      </c>
      <c r="O91" s="138">
        <f t="shared" si="13"/>
        <v>500.65</v>
      </c>
    </row>
    <row r="92" ht="18" customHeight="1" spans="1:15">
      <c r="A92" s="137" t="s">
        <v>43</v>
      </c>
      <c r="B92" s="137" t="s">
        <v>115</v>
      </c>
      <c r="C92" s="137" t="s">
        <v>134</v>
      </c>
      <c r="D92" s="138">
        <f t="shared" si="8"/>
        <v>3</v>
      </c>
      <c r="E92" s="138">
        <f t="shared" si="9"/>
        <v>3</v>
      </c>
      <c r="F92" s="139"/>
      <c r="G92" s="139"/>
      <c r="H92" s="139">
        <v>3</v>
      </c>
      <c r="I92" s="139">
        <f t="shared" si="10"/>
        <v>0</v>
      </c>
      <c r="J92" s="139"/>
      <c r="K92" s="139"/>
      <c r="L92" s="139"/>
      <c r="M92" s="138">
        <f t="shared" si="11"/>
        <v>53.25</v>
      </c>
      <c r="N92" s="138">
        <f t="shared" si="12"/>
        <v>6.75</v>
      </c>
      <c r="O92" s="138">
        <f t="shared" si="13"/>
        <v>46.5</v>
      </c>
    </row>
    <row r="93" ht="18" customHeight="1" spans="1:15">
      <c r="A93" s="137" t="s">
        <v>43</v>
      </c>
      <c r="B93" s="137" t="s">
        <v>115</v>
      </c>
      <c r="C93" s="137" t="s">
        <v>135</v>
      </c>
      <c r="D93" s="138">
        <f t="shared" si="8"/>
        <v>6</v>
      </c>
      <c r="E93" s="138">
        <f t="shared" si="9"/>
        <v>6</v>
      </c>
      <c r="F93" s="139"/>
      <c r="G93" s="139"/>
      <c r="H93" s="139">
        <v>6</v>
      </c>
      <c r="I93" s="139">
        <f t="shared" si="10"/>
        <v>0</v>
      </c>
      <c r="J93" s="139"/>
      <c r="K93" s="139"/>
      <c r="L93" s="139"/>
      <c r="M93" s="138">
        <f t="shared" si="11"/>
        <v>106.5</v>
      </c>
      <c r="N93" s="138">
        <f t="shared" si="12"/>
        <v>13.5</v>
      </c>
      <c r="O93" s="138">
        <f t="shared" si="13"/>
        <v>93</v>
      </c>
    </row>
    <row r="94" ht="18" customHeight="1" spans="1:15">
      <c r="A94" s="137" t="s">
        <v>43</v>
      </c>
      <c r="B94" s="137" t="s">
        <v>115</v>
      </c>
      <c r="C94" s="137" t="s">
        <v>136</v>
      </c>
      <c r="D94" s="138">
        <f t="shared" si="8"/>
        <v>1.25</v>
      </c>
      <c r="E94" s="138">
        <f t="shared" si="9"/>
        <v>1.25</v>
      </c>
      <c r="F94" s="139"/>
      <c r="G94" s="139"/>
      <c r="H94" s="139">
        <v>1.25</v>
      </c>
      <c r="I94" s="139">
        <f t="shared" si="10"/>
        <v>0</v>
      </c>
      <c r="J94" s="139"/>
      <c r="K94" s="139"/>
      <c r="L94" s="139"/>
      <c r="M94" s="138">
        <f t="shared" si="11"/>
        <v>22.1875</v>
      </c>
      <c r="N94" s="138">
        <f t="shared" si="12"/>
        <v>2.8125</v>
      </c>
      <c r="O94" s="138">
        <f t="shared" si="13"/>
        <v>19.375</v>
      </c>
    </row>
    <row r="95" ht="18" customHeight="1" spans="1:15">
      <c r="A95" s="137" t="s">
        <v>43</v>
      </c>
      <c r="B95" s="137" t="s">
        <v>115</v>
      </c>
      <c r="C95" s="137" t="s">
        <v>137</v>
      </c>
      <c r="D95" s="138">
        <f t="shared" si="8"/>
        <v>3.7</v>
      </c>
      <c r="E95" s="138">
        <f t="shared" si="9"/>
        <v>3.7</v>
      </c>
      <c r="F95" s="139"/>
      <c r="G95" s="139"/>
      <c r="H95" s="139">
        <v>3.7</v>
      </c>
      <c r="I95" s="139">
        <f t="shared" si="10"/>
        <v>0</v>
      </c>
      <c r="J95" s="139"/>
      <c r="K95" s="139"/>
      <c r="L95" s="139"/>
      <c r="M95" s="138">
        <f t="shared" si="11"/>
        <v>65.675</v>
      </c>
      <c r="N95" s="138">
        <f t="shared" si="12"/>
        <v>8.325</v>
      </c>
      <c r="O95" s="138">
        <f t="shared" si="13"/>
        <v>57.35</v>
      </c>
    </row>
    <row r="96" ht="18" customHeight="1" spans="1:15">
      <c r="A96" s="137" t="s">
        <v>43</v>
      </c>
      <c r="B96" s="137" t="s">
        <v>115</v>
      </c>
      <c r="C96" s="137" t="s">
        <v>138</v>
      </c>
      <c r="D96" s="138">
        <f t="shared" si="8"/>
        <v>5.5</v>
      </c>
      <c r="E96" s="138">
        <f t="shared" si="9"/>
        <v>5.5</v>
      </c>
      <c r="F96" s="139"/>
      <c r="G96" s="139"/>
      <c r="H96" s="139">
        <v>5.5</v>
      </c>
      <c r="I96" s="139">
        <f t="shared" si="10"/>
        <v>0</v>
      </c>
      <c r="J96" s="139"/>
      <c r="K96" s="139"/>
      <c r="L96" s="139"/>
      <c r="M96" s="138">
        <f t="shared" si="11"/>
        <v>97.625</v>
      </c>
      <c r="N96" s="138">
        <f t="shared" si="12"/>
        <v>12.375</v>
      </c>
      <c r="O96" s="138">
        <f t="shared" si="13"/>
        <v>85.25</v>
      </c>
    </row>
    <row r="97" ht="18" customHeight="1" spans="1:15">
      <c r="A97" s="137" t="s">
        <v>43</v>
      </c>
      <c r="B97" s="137" t="s">
        <v>115</v>
      </c>
      <c r="C97" s="137" t="s">
        <v>139</v>
      </c>
      <c r="D97" s="138">
        <f t="shared" si="8"/>
        <v>6.8</v>
      </c>
      <c r="E97" s="138">
        <f t="shared" si="9"/>
        <v>6.8</v>
      </c>
      <c r="F97" s="139"/>
      <c r="G97" s="139"/>
      <c r="H97" s="139">
        <v>6.8</v>
      </c>
      <c r="I97" s="139">
        <f t="shared" si="10"/>
        <v>0</v>
      </c>
      <c r="J97" s="139"/>
      <c r="K97" s="139"/>
      <c r="L97" s="139"/>
      <c r="M97" s="138">
        <f t="shared" si="11"/>
        <v>120.7</v>
      </c>
      <c r="N97" s="138">
        <f t="shared" si="12"/>
        <v>15.3</v>
      </c>
      <c r="O97" s="138">
        <f t="shared" si="13"/>
        <v>105.4</v>
      </c>
    </row>
    <row r="98" ht="18" customHeight="1" spans="1:15">
      <c r="A98" s="137" t="s">
        <v>43</v>
      </c>
      <c r="B98" s="137" t="s">
        <v>115</v>
      </c>
      <c r="C98" s="137" t="s">
        <v>140</v>
      </c>
      <c r="D98" s="138">
        <f t="shared" si="8"/>
        <v>4</v>
      </c>
      <c r="E98" s="138">
        <f t="shared" si="9"/>
        <v>4</v>
      </c>
      <c r="F98" s="139"/>
      <c r="G98" s="139"/>
      <c r="H98" s="139">
        <v>4</v>
      </c>
      <c r="I98" s="139">
        <f t="shared" si="10"/>
        <v>0</v>
      </c>
      <c r="J98" s="139"/>
      <c r="K98" s="139"/>
      <c r="L98" s="139"/>
      <c r="M98" s="138">
        <f t="shared" si="11"/>
        <v>71</v>
      </c>
      <c r="N98" s="138">
        <f t="shared" si="12"/>
        <v>9</v>
      </c>
      <c r="O98" s="138">
        <f t="shared" si="13"/>
        <v>62</v>
      </c>
    </row>
    <row r="99" ht="18" customHeight="1" spans="1:15">
      <c r="A99" s="137" t="s">
        <v>43</v>
      </c>
      <c r="B99" s="137" t="s">
        <v>115</v>
      </c>
      <c r="C99" s="137" t="s">
        <v>141</v>
      </c>
      <c r="D99" s="138">
        <f t="shared" si="8"/>
        <v>4.25</v>
      </c>
      <c r="E99" s="138">
        <f t="shared" si="9"/>
        <v>4.25</v>
      </c>
      <c r="F99" s="139"/>
      <c r="G99" s="139"/>
      <c r="H99" s="139">
        <v>4.25</v>
      </c>
      <c r="I99" s="139">
        <f t="shared" si="10"/>
        <v>0</v>
      </c>
      <c r="J99" s="139"/>
      <c r="K99" s="139"/>
      <c r="L99" s="139"/>
      <c r="M99" s="138">
        <f t="shared" si="11"/>
        <v>75.4375</v>
      </c>
      <c r="N99" s="138">
        <f t="shared" si="12"/>
        <v>9.5625</v>
      </c>
      <c r="O99" s="138">
        <f t="shared" si="13"/>
        <v>65.875</v>
      </c>
    </row>
    <row r="100" ht="18" customHeight="1" spans="1:15">
      <c r="A100" s="137" t="s">
        <v>43</v>
      </c>
      <c r="B100" s="137" t="s">
        <v>115</v>
      </c>
      <c r="C100" s="137" t="s">
        <v>142</v>
      </c>
      <c r="D100" s="138">
        <f t="shared" si="8"/>
        <v>7.5</v>
      </c>
      <c r="E100" s="138">
        <f t="shared" si="9"/>
        <v>7.5</v>
      </c>
      <c r="F100" s="139"/>
      <c r="G100" s="139"/>
      <c r="H100" s="139">
        <v>7.5</v>
      </c>
      <c r="I100" s="139">
        <f t="shared" si="10"/>
        <v>0</v>
      </c>
      <c r="J100" s="139"/>
      <c r="K100" s="139"/>
      <c r="L100" s="139"/>
      <c r="M100" s="138">
        <f t="shared" si="11"/>
        <v>133.125</v>
      </c>
      <c r="N100" s="138">
        <f t="shared" si="12"/>
        <v>16.875</v>
      </c>
      <c r="O100" s="138">
        <f t="shared" si="13"/>
        <v>116.25</v>
      </c>
    </row>
    <row r="101" ht="18" customHeight="1" spans="1:15">
      <c r="A101" s="137" t="s">
        <v>43</v>
      </c>
      <c r="B101" s="137" t="s">
        <v>115</v>
      </c>
      <c r="C101" s="137" t="s">
        <v>143</v>
      </c>
      <c r="D101" s="138">
        <f t="shared" si="8"/>
        <v>1.25</v>
      </c>
      <c r="E101" s="138">
        <f t="shared" si="9"/>
        <v>1.25</v>
      </c>
      <c r="F101" s="139"/>
      <c r="G101" s="139"/>
      <c r="H101" s="139">
        <v>1.25</v>
      </c>
      <c r="I101" s="139">
        <f t="shared" si="10"/>
        <v>0</v>
      </c>
      <c r="J101" s="139"/>
      <c r="K101" s="139"/>
      <c r="L101" s="139"/>
      <c r="M101" s="138">
        <f t="shared" si="11"/>
        <v>22.1875</v>
      </c>
      <c r="N101" s="138">
        <f t="shared" si="12"/>
        <v>2.8125</v>
      </c>
      <c r="O101" s="138">
        <f t="shared" si="13"/>
        <v>19.375</v>
      </c>
    </row>
    <row r="102" ht="18" customHeight="1" spans="1:15">
      <c r="A102" s="137" t="s">
        <v>43</v>
      </c>
      <c r="B102" s="137" t="s">
        <v>144</v>
      </c>
      <c r="C102" s="137" t="s">
        <v>145</v>
      </c>
      <c r="D102" s="138">
        <f t="shared" si="8"/>
        <v>17</v>
      </c>
      <c r="E102" s="138">
        <f t="shared" si="9"/>
        <v>17</v>
      </c>
      <c r="F102" s="139"/>
      <c r="G102" s="139"/>
      <c r="H102" s="139">
        <v>17</v>
      </c>
      <c r="I102" s="139">
        <f t="shared" si="10"/>
        <v>0</v>
      </c>
      <c r="J102" s="139"/>
      <c r="K102" s="139"/>
      <c r="L102" s="139"/>
      <c r="M102" s="138">
        <f t="shared" si="11"/>
        <v>301.75</v>
      </c>
      <c r="N102" s="138">
        <f t="shared" si="12"/>
        <v>38.25</v>
      </c>
      <c r="O102" s="138">
        <f t="shared" si="13"/>
        <v>263.5</v>
      </c>
    </row>
    <row r="103" ht="18" customHeight="1" spans="1:15">
      <c r="A103" s="137" t="s">
        <v>43</v>
      </c>
      <c r="B103" s="137" t="s">
        <v>144</v>
      </c>
      <c r="C103" s="137" t="s">
        <v>146</v>
      </c>
      <c r="D103" s="138">
        <f t="shared" si="8"/>
        <v>4</v>
      </c>
      <c r="E103" s="138">
        <f t="shared" si="9"/>
        <v>4</v>
      </c>
      <c r="F103" s="139"/>
      <c r="G103" s="139"/>
      <c r="H103" s="139">
        <v>4</v>
      </c>
      <c r="I103" s="139">
        <f t="shared" si="10"/>
        <v>0</v>
      </c>
      <c r="J103" s="139"/>
      <c r="K103" s="139"/>
      <c r="L103" s="139"/>
      <c r="M103" s="138">
        <f t="shared" si="11"/>
        <v>71</v>
      </c>
      <c r="N103" s="138">
        <f t="shared" si="12"/>
        <v>9</v>
      </c>
      <c r="O103" s="138">
        <f t="shared" si="13"/>
        <v>62</v>
      </c>
    </row>
    <row r="104" ht="18" customHeight="1" spans="1:15">
      <c r="A104" s="137" t="s">
        <v>43</v>
      </c>
      <c r="B104" s="137" t="s">
        <v>144</v>
      </c>
      <c r="C104" s="137" t="s">
        <v>147</v>
      </c>
      <c r="D104" s="138">
        <f t="shared" si="8"/>
        <v>76</v>
      </c>
      <c r="E104" s="138">
        <f t="shared" si="9"/>
        <v>76</v>
      </c>
      <c r="F104" s="139"/>
      <c r="G104" s="139"/>
      <c r="H104" s="139">
        <v>76</v>
      </c>
      <c r="I104" s="139">
        <f t="shared" si="10"/>
        <v>0</v>
      </c>
      <c r="J104" s="139"/>
      <c r="K104" s="139"/>
      <c r="L104" s="139"/>
      <c r="M104" s="138">
        <f t="shared" si="11"/>
        <v>1349</v>
      </c>
      <c r="N104" s="138">
        <f t="shared" si="12"/>
        <v>171</v>
      </c>
      <c r="O104" s="138">
        <f t="shared" si="13"/>
        <v>1178</v>
      </c>
    </row>
    <row r="105" ht="18" customHeight="1" spans="1:15">
      <c r="A105" s="137" t="s">
        <v>43</v>
      </c>
      <c r="B105" s="137" t="s">
        <v>148</v>
      </c>
      <c r="C105" s="137" t="s">
        <v>149</v>
      </c>
      <c r="D105" s="138">
        <f t="shared" si="8"/>
        <v>73</v>
      </c>
      <c r="E105" s="138">
        <f t="shared" si="9"/>
        <v>73</v>
      </c>
      <c r="F105" s="139"/>
      <c r="G105" s="139"/>
      <c r="H105" s="139">
        <v>73</v>
      </c>
      <c r="I105" s="139">
        <f t="shared" si="10"/>
        <v>0</v>
      </c>
      <c r="J105" s="139"/>
      <c r="K105" s="139"/>
      <c r="L105" s="139"/>
      <c r="M105" s="138">
        <f t="shared" si="11"/>
        <v>1295.75</v>
      </c>
      <c r="N105" s="138">
        <f t="shared" si="12"/>
        <v>164.25</v>
      </c>
      <c r="O105" s="138">
        <f t="shared" si="13"/>
        <v>1131.5</v>
      </c>
    </row>
    <row r="106" ht="18" customHeight="1" spans="1:15">
      <c r="A106" s="137" t="s">
        <v>43</v>
      </c>
      <c r="B106" s="137" t="s">
        <v>12</v>
      </c>
      <c r="C106" s="137" t="s">
        <v>150</v>
      </c>
      <c r="D106" s="138">
        <f t="shared" si="8"/>
        <v>7</v>
      </c>
      <c r="E106" s="138">
        <f t="shared" si="9"/>
        <v>7</v>
      </c>
      <c r="F106" s="139"/>
      <c r="G106" s="139"/>
      <c r="H106" s="139">
        <v>7</v>
      </c>
      <c r="I106" s="139">
        <f t="shared" si="10"/>
        <v>0</v>
      </c>
      <c r="J106" s="139"/>
      <c r="K106" s="139"/>
      <c r="L106" s="139"/>
      <c r="M106" s="138">
        <f t="shared" si="11"/>
        <v>124.25</v>
      </c>
      <c r="N106" s="138">
        <f t="shared" si="12"/>
        <v>15.75</v>
      </c>
      <c r="O106" s="138">
        <f t="shared" si="13"/>
        <v>108.5</v>
      </c>
    </row>
    <row r="107" s="127" customFormat="1" ht="18" customHeight="1" spans="1:15">
      <c r="A107" s="87" t="s">
        <v>151</v>
      </c>
      <c r="B107" s="143"/>
      <c r="C107" s="132" t="s">
        <v>14</v>
      </c>
      <c r="D107" s="144">
        <f>SUM(D108)</f>
        <v>1652.8</v>
      </c>
      <c r="E107" s="144">
        <f t="shared" ref="E107:O107" si="14">SUM(E108)</f>
        <v>1652.8</v>
      </c>
      <c r="F107" s="144">
        <f t="shared" si="14"/>
        <v>0</v>
      </c>
      <c r="G107" s="144">
        <f t="shared" si="14"/>
        <v>0</v>
      </c>
      <c r="H107" s="144">
        <f t="shared" si="14"/>
        <v>1652.8</v>
      </c>
      <c r="I107" s="144">
        <f t="shared" si="14"/>
        <v>0</v>
      </c>
      <c r="J107" s="144">
        <f t="shared" si="14"/>
        <v>0</v>
      </c>
      <c r="K107" s="144">
        <f t="shared" si="14"/>
        <v>0</v>
      </c>
      <c r="L107" s="144">
        <f t="shared" si="14"/>
        <v>0</v>
      </c>
      <c r="M107" s="144">
        <f t="shared" si="14"/>
        <v>29337.2</v>
      </c>
      <c r="N107" s="144">
        <f t="shared" si="14"/>
        <v>3718.8</v>
      </c>
      <c r="O107" s="144">
        <f t="shared" si="14"/>
        <v>25618.4</v>
      </c>
    </row>
    <row r="108" s="106" customFormat="1" ht="18" customHeight="1" spans="1:15">
      <c r="A108" s="88" t="s">
        <v>151</v>
      </c>
      <c r="B108" s="88" t="s">
        <v>12</v>
      </c>
      <c r="C108" s="88" t="s">
        <v>152</v>
      </c>
      <c r="D108" s="138">
        <f>E108+I108</f>
        <v>1652.8</v>
      </c>
      <c r="E108" s="138">
        <f>F108+G108+H108</f>
        <v>1652.8</v>
      </c>
      <c r="F108" s="90"/>
      <c r="G108" s="90"/>
      <c r="H108" s="90">
        <v>1652.8</v>
      </c>
      <c r="I108" s="90">
        <f>J108+K108+L108</f>
        <v>0</v>
      </c>
      <c r="J108" s="90"/>
      <c r="K108" s="90"/>
      <c r="L108" s="90"/>
      <c r="M108" s="138">
        <f>D108*17.75</f>
        <v>29337.2</v>
      </c>
      <c r="N108" s="138">
        <f>D108*2.25</f>
        <v>3718.8</v>
      </c>
      <c r="O108" s="138">
        <f>M108-N108</f>
        <v>25618.4</v>
      </c>
    </row>
    <row r="109" s="128" customFormat="1" ht="18" customHeight="1" spans="1:15">
      <c r="A109" s="143" t="s">
        <v>153</v>
      </c>
      <c r="B109" s="87"/>
      <c r="C109" s="132" t="s">
        <v>14</v>
      </c>
      <c r="D109" s="144">
        <f>SUM(D110:D121)</f>
        <v>2574.1</v>
      </c>
      <c r="E109" s="144">
        <f t="shared" ref="E109:O109" si="15">SUM(E110:E121)</f>
        <v>2574.1</v>
      </c>
      <c r="F109" s="144">
        <f t="shared" si="15"/>
        <v>0</v>
      </c>
      <c r="G109" s="144">
        <f t="shared" si="15"/>
        <v>0</v>
      </c>
      <c r="H109" s="144">
        <f t="shared" si="15"/>
        <v>2574.1</v>
      </c>
      <c r="I109" s="144">
        <f t="shared" si="15"/>
        <v>0</v>
      </c>
      <c r="J109" s="144">
        <f t="shared" si="15"/>
        <v>0</v>
      </c>
      <c r="K109" s="144">
        <f t="shared" si="15"/>
        <v>0</v>
      </c>
      <c r="L109" s="144">
        <f t="shared" si="15"/>
        <v>0</v>
      </c>
      <c r="M109" s="144">
        <f t="shared" si="15"/>
        <v>45690.275</v>
      </c>
      <c r="N109" s="144">
        <f t="shared" si="15"/>
        <v>5791.725</v>
      </c>
      <c r="O109" s="144">
        <f t="shared" si="15"/>
        <v>39898.55</v>
      </c>
    </row>
    <row r="110" ht="18" customHeight="1" spans="1:15">
      <c r="A110" s="137" t="s">
        <v>153</v>
      </c>
      <c r="B110" s="137" t="s">
        <v>154</v>
      </c>
      <c r="C110" s="137" t="s">
        <v>155</v>
      </c>
      <c r="D110" s="138">
        <f t="shared" ref="D110:D121" si="16">E110+I110</f>
        <v>90.3</v>
      </c>
      <c r="E110" s="138">
        <f t="shared" ref="E110:E121" si="17">F110+G110+H110</f>
        <v>90.3</v>
      </c>
      <c r="F110" s="139"/>
      <c r="G110" s="139"/>
      <c r="H110" s="139">
        <v>90.3</v>
      </c>
      <c r="I110" s="139">
        <f t="shared" ref="I110:I121" si="18">J110+K110+L110</f>
        <v>0</v>
      </c>
      <c r="J110" s="139"/>
      <c r="K110" s="139"/>
      <c r="L110" s="139"/>
      <c r="M110" s="138">
        <f t="shared" ref="M110:M121" si="19">D110*17.75</f>
        <v>1602.825</v>
      </c>
      <c r="N110" s="138">
        <f t="shared" ref="N110:N121" si="20">D110*2.25</f>
        <v>203.175</v>
      </c>
      <c r="O110" s="138">
        <f t="shared" ref="O110:O121" si="21">M110-N110</f>
        <v>1399.65</v>
      </c>
    </row>
    <row r="111" ht="18" customHeight="1" spans="1:15">
      <c r="A111" s="137" t="s">
        <v>153</v>
      </c>
      <c r="B111" s="137" t="s">
        <v>156</v>
      </c>
      <c r="C111" s="137" t="s">
        <v>157</v>
      </c>
      <c r="D111" s="138">
        <f t="shared" si="16"/>
        <v>190.9</v>
      </c>
      <c r="E111" s="138">
        <f t="shared" si="17"/>
        <v>190.9</v>
      </c>
      <c r="F111" s="139"/>
      <c r="G111" s="139"/>
      <c r="H111" s="139">
        <v>190.9</v>
      </c>
      <c r="I111" s="139">
        <f t="shared" si="18"/>
        <v>0</v>
      </c>
      <c r="J111" s="139"/>
      <c r="K111" s="139"/>
      <c r="L111" s="139"/>
      <c r="M111" s="138">
        <f t="shared" si="19"/>
        <v>3388.475</v>
      </c>
      <c r="N111" s="138">
        <f t="shared" si="20"/>
        <v>429.525</v>
      </c>
      <c r="O111" s="138">
        <f t="shared" si="21"/>
        <v>2958.95</v>
      </c>
    </row>
    <row r="112" ht="18" customHeight="1" spans="1:15">
      <c r="A112" s="137" t="s">
        <v>153</v>
      </c>
      <c r="B112" s="137" t="s">
        <v>158</v>
      </c>
      <c r="C112" s="137" t="s">
        <v>159</v>
      </c>
      <c r="D112" s="138">
        <f t="shared" si="16"/>
        <v>59.5</v>
      </c>
      <c r="E112" s="138">
        <f t="shared" si="17"/>
        <v>59.5</v>
      </c>
      <c r="F112" s="139"/>
      <c r="G112" s="139"/>
      <c r="H112" s="139">
        <v>59.5</v>
      </c>
      <c r="I112" s="139">
        <f t="shared" si="18"/>
        <v>0</v>
      </c>
      <c r="J112" s="139"/>
      <c r="K112" s="139"/>
      <c r="L112" s="139"/>
      <c r="M112" s="138">
        <f t="shared" si="19"/>
        <v>1056.125</v>
      </c>
      <c r="N112" s="138">
        <f t="shared" si="20"/>
        <v>133.875</v>
      </c>
      <c r="O112" s="138">
        <f t="shared" si="21"/>
        <v>922.25</v>
      </c>
    </row>
    <row r="113" ht="18" customHeight="1" spans="1:15">
      <c r="A113" s="137" t="s">
        <v>153</v>
      </c>
      <c r="B113" s="137" t="s">
        <v>44</v>
      </c>
      <c r="C113" s="137" t="s">
        <v>160</v>
      </c>
      <c r="D113" s="138">
        <f t="shared" si="16"/>
        <v>262.1</v>
      </c>
      <c r="E113" s="138">
        <f t="shared" si="17"/>
        <v>262.1</v>
      </c>
      <c r="F113" s="139"/>
      <c r="G113" s="139"/>
      <c r="H113" s="139">
        <v>262.1</v>
      </c>
      <c r="I113" s="139">
        <f t="shared" si="18"/>
        <v>0</v>
      </c>
      <c r="J113" s="139"/>
      <c r="K113" s="139"/>
      <c r="L113" s="139"/>
      <c r="M113" s="138">
        <f t="shared" si="19"/>
        <v>4652.275</v>
      </c>
      <c r="N113" s="138">
        <f t="shared" si="20"/>
        <v>589.725</v>
      </c>
      <c r="O113" s="138">
        <f t="shared" si="21"/>
        <v>4062.55</v>
      </c>
    </row>
    <row r="114" ht="18" customHeight="1" spans="1:15">
      <c r="A114" s="137" t="s">
        <v>153</v>
      </c>
      <c r="B114" s="137" t="s">
        <v>58</v>
      </c>
      <c r="C114" s="137" t="s">
        <v>161</v>
      </c>
      <c r="D114" s="138">
        <f t="shared" si="16"/>
        <v>314.5</v>
      </c>
      <c r="E114" s="138">
        <f t="shared" si="17"/>
        <v>314.5</v>
      </c>
      <c r="F114" s="139"/>
      <c r="G114" s="139"/>
      <c r="H114" s="139">
        <f>314.8-0.3</f>
        <v>314.5</v>
      </c>
      <c r="I114" s="139">
        <f t="shared" si="18"/>
        <v>0</v>
      </c>
      <c r="J114" s="139"/>
      <c r="K114" s="139"/>
      <c r="L114" s="139"/>
      <c r="M114" s="138">
        <f t="shared" si="19"/>
        <v>5582.375</v>
      </c>
      <c r="N114" s="138">
        <f t="shared" si="20"/>
        <v>707.625</v>
      </c>
      <c r="O114" s="138">
        <f t="shared" si="21"/>
        <v>4874.75</v>
      </c>
    </row>
    <row r="115" ht="18" customHeight="1" spans="1:15">
      <c r="A115" s="137" t="s">
        <v>153</v>
      </c>
      <c r="B115" s="137" t="s">
        <v>79</v>
      </c>
      <c r="C115" s="137" t="s">
        <v>162</v>
      </c>
      <c r="D115" s="138">
        <f t="shared" si="16"/>
        <v>237.4</v>
      </c>
      <c r="E115" s="138">
        <f t="shared" si="17"/>
        <v>237.4</v>
      </c>
      <c r="F115" s="139"/>
      <c r="G115" s="139"/>
      <c r="H115" s="139">
        <f>249.8-12.4</f>
        <v>237.4</v>
      </c>
      <c r="I115" s="139">
        <f t="shared" si="18"/>
        <v>0</v>
      </c>
      <c r="J115" s="139"/>
      <c r="K115" s="139"/>
      <c r="L115" s="139"/>
      <c r="M115" s="138">
        <f t="shared" si="19"/>
        <v>4213.85</v>
      </c>
      <c r="N115" s="138">
        <f t="shared" si="20"/>
        <v>534.15</v>
      </c>
      <c r="O115" s="138">
        <f t="shared" si="21"/>
        <v>3679.7</v>
      </c>
    </row>
    <row r="116" ht="18" customHeight="1" spans="1:15">
      <c r="A116" s="137" t="s">
        <v>153</v>
      </c>
      <c r="B116" s="137" t="s">
        <v>93</v>
      </c>
      <c r="C116" s="137" t="s">
        <v>163</v>
      </c>
      <c r="D116" s="138">
        <f t="shared" si="16"/>
        <v>250.3</v>
      </c>
      <c r="E116" s="138">
        <f t="shared" si="17"/>
        <v>250.3</v>
      </c>
      <c r="F116" s="139"/>
      <c r="G116" s="139"/>
      <c r="H116" s="139">
        <f>274-23.7</f>
        <v>250.3</v>
      </c>
      <c r="I116" s="139">
        <f t="shared" si="18"/>
        <v>0</v>
      </c>
      <c r="J116" s="139"/>
      <c r="K116" s="139"/>
      <c r="L116" s="139"/>
      <c r="M116" s="138">
        <f t="shared" si="19"/>
        <v>4442.825</v>
      </c>
      <c r="N116" s="138">
        <f t="shared" si="20"/>
        <v>563.175</v>
      </c>
      <c r="O116" s="138">
        <f t="shared" si="21"/>
        <v>3879.65</v>
      </c>
    </row>
    <row r="117" ht="18" customHeight="1" spans="1:15">
      <c r="A117" s="137" t="s">
        <v>153</v>
      </c>
      <c r="B117" s="137" t="s">
        <v>103</v>
      </c>
      <c r="C117" s="137" t="s">
        <v>164</v>
      </c>
      <c r="D117" s="138">
        <f t="shared" si="16"/>
        <v>424.9</v>
      </c>
      <c r="E117" s="138">
        <f t="shared" si="17"/>
        <v>424.9</v>
      </c>
      <c r="F117" s="139"/>
      <c r="G117" s="139"/>
      <c r="H117" s="139">
        <f>430.4-5.5</f>
        <v>424.9</v>
      </c>
      <c r="I117" s="139">
        <f t="shared" si="18"/>
        <v>0</v>
      </c>
      <c r="J117" s="139"/>
      <c r="K117" s="139"/>
      <c r="L117" s="139"/>
      <c r="M117" s="138">
        <f t="shared" si="19"/>
        <v>7541.975</v>
      </c>
      <c r="N117" s="138">
        <f t="shared" si="20"/>
        <v>956.025</v>
      </c>
      <c r="O117" s="138">
        <f t="shared" si="21"/>
        <v>6585.95</v>
      </c>
    </row>
    <row r="118" ht="18" customHeight="1" spans="1:15">
      <c r="A118" s="137" t="s">
        <v>153</v>
      </c>
      <c r="B118" s="137" t="s">
        <v>108</v>
      </c>
      <c r="C118" s="137" t="s">
        <v>165</v>
      </c>
      <c r="D118" s="138">
        <f t="shared" si="16"/>
        <v>490.1</v>
      </c>
      <c r="E118" s="138">
        <f t="shared" si="17"/>
        <v>490.1</v>
      </c>
      <c r="F118" s="139"/>
      <c r="G118" s="139"/>
      <c r="H118" s="139">
        <f>532.2-42.1</f>
        <v>490.1</v>
      </c>
      <c r="I118" s="139">
        <f t="shared" si="18"/>
        <v>0</v>
      </c>
      <c r="J118" s="139"/>
      <c r="K118" s="139"/>
      <c r="L118" s="139"/>
      <c r="M118" s="138">
        <f t="shared" si="19"/>
        <v>8699.275</v>
      </c>
      <c r="N118" s="138">
        <f t="shared" si="20"/>
        <v>1102.725</v>
      </c>
      <c r="O118" s="138">
        <f t="shared" si="21"/>
        <v>7596.55</v>
      </c>
    </row>
    <row r="119" s="129" customFormat="1" ht="18" customHeight="1" spans="1:15">
      <c r="A119" s="121" t="s">
        <v>153</v>
      </c>
      <c r="B119" s="121" t="s">
        <v>115</v>
      </c>
      <c r="C119" s="121" t="s">
        <v>166</v>
      </c>
      <c r="D119" s="145">
        <f t="shared" si="16"/>
        <v>92.5</v>
      </c>
      <c r="E119" s="145">
        <f t="shared" si="17"/>
        <v>92.5</v>
      </c>
      <c r="F119" s="123"/>
      <c r="G119" s="123"/>
      <c r="H119" s="123">
        <v>92.5</v>
      </c>
      <c r="I119" s="123">
        <f t="shared" si="18"/>
        <v>0</v>
      </c>
      <c r="J119" s="123"/>
      <c r="K119" s="123"/>
      <c r="L119" s="123"/>
      <c r="M119" s="145">
        <f t="shared" si="19"/>
        <v>1641.875</v>
      </c>
      <c r="N119" s="145">
        <f t="shared" si="20"/>
        <v>208.125</v>
      </c>
      <c r="O119" s="145">
        <f t="shared" si="21"/>
        <v>1433.75</v>
      </c>
    </row>
    <row r="120" ht="18" customHeight="1" spans="1:15">
      <c r="A120" s="137" t="s">
        <v>153</v>
      </c>
      <c r="B120" s="137" t="s">
        <v>144</v>
      </c>
      <c r="C120" s="137" t="s">
        <v>167</v>
      </c>
      <c r="D120" s="138">
        <f t="shared" si="16"/>
        <v>72.6</v>
      </c>
      <c r="E120" s="138">
        <f t="shared" si="17"/>
        <v>72.6</v>
      </c>
      <c r="F120" s="139"/>
      <c r="G120" s="139"/>
      <c r="H120" s="139">
        <v>72.6</v>
      </c>
      <c r="I120" s="139">
        <f t="shared" si="18"/>
        <v>0</v>
      </c>
      <c r="J120" s="139"/>
      <c r="K120" s="139"/>
      <c r="L120" s="139"/>
      <c r="M120" s="138">
        <f t="shared" si="19"/>
        <v>1288.65</v>
      </c>
      <c r="N120" s="138">
        <f t="shared" si="20"/>
        <v>163.35</v>
      </c>
      <c r="O120" s="138">
        <f t="shared" si="21"/>
        <v>1125.3</v>
      </c>
    </row>
    <row r="121" ht="18" customHeight="1" spans="1:15">
      <c r="A121" s="137" t="s">
        <v>153</v>
      </c>
      <c r="B121" s="137" t="s">
        <v>148</v>
      </c>
      <c r="C121" s="137" t="s">
        <v>168</v>
      </c>
      <c r="D121" s="138">
        <f t="shared" si="16"/>
        <v>89</v>
      </c>
      <c r="E121" s="138">
        <f t="shared" si="17"/>
        <v>89</v>
      </c>
      <c r="F121" s="139"/>
      <c r="G121" s="139"/>
      <c r="H121" s="139">
        <v>89</v>
      </c>
      <c r="I121" s="139">
        <f t="shared" si="18"/>
        <v>0</v>
      </c>
      <c r="J121" s="139"/>
      <c r="K121" s="139"/>
      <c r="L121" s="139"/>
      <c r="M121" s="138">
        <f t="shared" si="19"/>
        <v>1579.75</v>
      </c>
      <c r="N121" s="138">
        <f t="shared" si="20"/>
        <v>200.25</v>
      </c>
      <c r="O121" s="138">
        <f t="shared" si="21"/>
        <v>1379.5</v>
      </c>
    </row>
    <row r="122" s="127" customFormat="1" ht="18" customHeight="1" spans="1:15">
      <c r="A122" s="146" t="s">
        <v>169</v>
      </c>
      <c r="B122" s="143"/>
      <c r="C122" s="132" t="s">
        <v>14</v>
      </c>
      <c r="D122" s="144">
        <f>SUM(D123:D131)</f>
        <v>2088.5</v>
      </c>
      <c r="E122" s="144">
        <f t="shared" ref="E122:O122" si="22">SUM(E123:E131)</f>
        <v>2088.5</v>
      </c>
      <c r="F122" s="144">
        <f t="shared" si="22"/>
        <v>0</v>
      </c>
      <c r="G122" s="144">
        <f t="shared" si="22"/>
        <v>0</v>
      </c>
      <c r="H122" s="144">
        <f t="shared" si="22"/>
        <v>2088.5</v>
      </c>
      <c r="I122" s="144">
        <f t="shared" si="22"/>
        <v>0</v>
      </c>
      <c r="J122" s="144">
        <f t="shared" si="22"/>
        <v>0</v>
      </c>
      <c r="K122" s="144">
        <f t="shared" si="22"/>
        <v>0</v>
      </c>
      <c r="L122" s="144">
        <f t="shared" si="22"/>
        <v>0</v>
      </c>
      <c r="M122" s="144">
        <f t="shared" si="22"/>
        <v>37070.875</v>
      </c>
      <c r="N122" s="144">
        <f t="shared" si="22"/>
        <v>4699.125</v>
      </c>
      <c r="O122" s="144">
        <f t="shared" si="22"/>
        <v>32371.75</v>
      </c>
    </row>
    <row r="123" s="106" customFormat="1" ht="18" customHeight="1" spans="2:15">
      <c r="B123" s="147" t="s">
        <v>44</v>
      </c>
      <c r="C123" s="147" t="s">
        <v>170</v>
      </c>
      <c r="D123" s="76">
        <f t="shared" ref="D123:D131" si="23">E123+I123</f>
        <v>233</v>
      </c>
      <c r="E123" s="76">
        <f t="shared" ref="E123:E131" si="24">F123+G123+H123</f>
        <v>233</v>
      </c>
      <c r="F123" s="148"/>
      <c r="G123" s="148"/>
      <c r="H123" s="148">
        <v>233</v>
      </c>
      <c r="I123" s="148">
        <f t="shared" ref="I123:I131" si="25">J123+K123+L123</f>
        <v>0</v>
      </c>
      <c r="J123" s="148"/>
      <c r="K123" s="148"/>
      <c r="L123" s="148"/>
      <c r="M123" s="76">
        <f t="shared" ref="M123:M131" si="26">D123*17.75</f>
        <v>4135.75</v>
      </c>
      <c r="N123" s="76">
        <f t="shared" ref="N123:N131" si="27">D123*2.25</f>
        <v>524.25</v>
      </c>
      <c r="O123" s="76">
        <f t="shared" ref="O123:O131" si="28">M123-N123</f>
        <v>3611.5</v>
      </c>
    </row>
    <row r="124" s="106" customFormat="1" ht="18" customHeight="1" spans="1:15">
      <c r="A124" s="147" t="s">
        <v>169</v>
      </c>
      <c r="B124" s="147" t="s">
        <v>58</v>
      </c>
      <c r="C124" s="147" t="s">
        <v>171</v>
      </c>
      <c r="D124" s="76">
        <f t="shared" si="23"/>
        <v>194</v>
      </c>
      <c r="E124" s="76">
        <f t="shared" si="24"/>
        <v>194</v>
      </c>
      <c r="F124" s="148"/>
      <c r="G124" s="148"/>
      <c r="H124" s="148">
        <v>194</v>
      </c>
      <c r="I124" s="148">
        <f t="shared" si="25"/>
        <v>0</v>
      </c>
      <c r="J124" s="148"/>
      <c r="K124" s="148"/>
      <c r="L124" s="148"/>
      <c r="M124" s="76">
        <f t="shared" si="26"/>
        <v>3443.5</v>
      </c>
      <c r="N124" s="76">
        <f t="shared" si="27"/>
        <v>436.5</v>
      </c>
      <c r="O124" s="76">
        <f t="shared" si="28"/>
        <v>3007</v>
      </c>
    </row>
    <row r="125" s="106" customFormat="1" ht="18" customHeight="1" spans="1:15">
      <c r="A125" s="147" t="s">
        <v>169</v>
      </c>
      <c r="B125" s="149" t="s">
        <v>79</v>
      </c>
      <c r="C125" s="150" t="s">
        <v>172</v>
      </c>
      <c r="D125" s="76">
        <f t="shared" si="23"/>
        <v>172</v>
      </c>
      <c r="E125" s="76">
        <f t="shared" si="24"/>
        <v>172</v>
      </c>
      <c r="F125" s="148"/>
      <c r="G125" s="148"/>
      <c r="H125" s="148">
        <v>172</v>
      </c>
      <c r="I125" s="148">
        <f t="shared" si="25"/>
        <v>0</v>
      </c>
      <c r="J125" s="148"/>
      <c r="K125" s="148"/>
      <c r="L125" s="148"/>
      <c r="M125" s="76">
        <f t="shared" si="26"/>
        <v>3053</v>
      </c>
      <c r="N125" s="76">
        <f t="shared" si="27"/>
        <v>387</v>
      </c>
      <c r="O125" s="76">
        <f t="shared" si="28"/>
        <v>2666</v>
      </c>
    </row>
    <row r="126" s="106" customFormat="1" ht="18" customHeight="1" spans="1:15">
      <c r="A126" s="147" t="s">
        <v>169</v>
      </c>
      <c r="B126" s="147" t="s">
        <v>93</v>
      </c>
      <c r="C126" s="147" t="s">
        <v>173</v>
      </c>
      <c r="D126" s="76">
        <f t="shared" si="23"/>
        <v>225.5</v>
      </c>
      <c r="E126" s="76">
        <f t="shared" si="24"/>
        <v>225.5</v>
      </c>
      <c r="F126" s="148"/>
      <c r="G126" s="148"/>
      <c r="H126" s="148">
        <v>225.5</v>
      </c>
      <c r="I126" s="148">
        <f t="shared" si="25"/>
        <v>0</v>
      </c>
      <c r="J126" s="148"/>
      <c r="K126" s="148"/>
      <c r="L126" s="148"/>
      <c r="M126" s="76">
        <f t="shared" si="26"/>
        <v>4002.625</v>
      </c>
      <c r="N126" s="76">
        <f t="shared" si="27"/>
        <v>507.375</v>
      </c>
      <c r="O126" s="76">
        <f t="shared" si="28"/>
        <v>3495.25</v>
      </c>
    </row>
    <row r="127" s="106" customFormat="1" ht="18" customHeight="1" spans="1:15">
      <c r="A127" s="147" t="s">
        <v>169</v>
      </c>
      <c r="B127" s="147" t="s">
        <v>103</v>
      </c>
      <c r="C127" s="147" t="s">
        <v>174</v>
      </c>
      <c r="D127" s="76">
        <f t="shared" si="23"/>
        <v>95</v>
      </c>
      <c r="E127" s="76">
        <f t="shared" si="24"/>
        <v>95</v>
      </c>
      <c r="F127" s="148"/>
      <c r="G127" s="148"/>
      <c r="H127" s="148">
        <v>95</v>
      </c>
      <c r="I127" s="148">
        <f t="shared" si="25"/>
        <v>0</v>
      </c>
      <c r="J127" s="148"/>
      <c r="K127" s="148"/>
      <c r="L127" s="148"/>
      <c r="M127" s="76">
        <f t="shared" si="26"/>
        <v>1686.25</v>
      </c>
      <c r="N127" s="76">
        <f t="shared" si="27"/>
        <v>213.75</v>
      </c>
      <c r="O127" s="76">
        <f t="shared" si="28"/>
        <v>1472.5</v>
      </c>
    </row>
    <row r="128" s="106" customFormat="1" ht="18" customHeight="1" spans="1:15">
      <c r="A128" s="147" t="s">
        <v>169</v>
      </c>
      <c r="B128" s="147" t="s">
        <v>12</v>
      </c>
      <c r="C128" s="147" t="s">
        <v>175</v>
      </c>
      <c r="D128" s="76">
        <f t="shared" si="23"/>
        <v>1103</v>
      </c>
      <c r="E128" s="76">
        <f t="shared" si="24"/>
        <v>1103</v>
      </c>
      <c r="F128" s="148"/>
      <c r="G128" s="148"/>
      <c r="H128" s="148">
        <f>1198-95</f>
        <v>1103</v>
      </c>
      <c r="I128" s="148">
        <f t="shared" si="25"/>
        <v>0</v>
      </c>
      <c r="J128" s="148"/>
      <c r="K128" s="148"/>
      <c r="L128" s="148"/>
      <c r="M128" s="76">
        <f t="shared" si="26"/>
        <v>19578.25</v>
      </c>
      <c r="N128" s="76">
        <f t="shared" si="27"/>
        <v>2481.75</v>
      </c>
      <c r="O128" s="76">
        <f t="shared" si="28"/>
        <v>17096.5</v>
      </c>
    </row>
    <row r="129" s="106" customFormat="1" ht="18" customHeight="1" spans="1:15">
      <c r="A129" s="147" t="s">
        <v>169</v>
      </c>
      <c r="B129" s="147"/>
      <c r="C129" s="147" t="s">
        <v>176</v>
      </c>
      <c r="D129" s="76">
        <f t="shared" si="23"/>
        <v>12</v>
      </c>
      <c r="E129" s="76">
        <f t="shared" si="24"/>
        <v>12</v>
      </c>
      <c r="F129" s="148"/>
      <c r="G129" s="148"/>
      <c r="H129" s="148">
        <v>12</v>
      </c>
      <c r="I129" s="148">
        <f t="shared" si="25"/>
        <v>0</v>
      </c>
      <c r="J129" s="148"/>
      <c r="K129" s="148"/>
      <c r="L129" s="148"/>
      <c r="M129" s="76">
        <f t="shared" si="26"/>
        <v>213</v>
      </c>
      <c r="N129" s="76">
        <f t="shared" si="27"/>
        <v>27</v>
      </c>
      <c r="O129" s="76">
        <f t="shared" si="28"/>
        <v>186</v>
      </c>
    </row>
    <row r="130" s="106" customFormat="1" ht="18" customHeight="1" spans="1:15">
      <c r="A130" s="147" t="s">
        <v>169</v>
      </c>
      <c r="B130" s="147"/>
      <c r="C130" s="147" t="s">
        <v>177</v>
      </c>
      <c r="D130" s="76">
        <f t="shared" si="23"/>
        <v>8</v>
      </c>
      <c r="E130" s="76">
        <f t="shared" si="24"/>
        <v>8</v>
      </c>
      <c r="F130" s="148"/>
      <c r="G130" s="148"/>
      <c r="H130" s="148">
        <v>8</v>
      </c>
      <c r="I130" s="148">
        <f t="shared" si="25"/>
        <v>0</v>
      </c>
      <c r="J130" s="148"/>
      <c r="K130" s="148"/>
      <c r="L130" s="148"/>
      <c r="M130" s="76">
        <f t="shared" si="26"/>
        <v>142</v>
      </c>
      <c r="N130" s="76">
        <f t="shared" si="27"/>
        <v>18</v>
      </c>
      <c r="O130" s="76">
        <f t="shared" si="28"/>
        <v>124</v>
      </c>
    </row>
    <row r="131" s="106" customFormat="1" ht="18" customHeight="1" spans="1:15">
      <c r="A131" s="147" t="s">
        <v>169</v>
      </c>
      <c r="B131" s="147"/>
      <c r="C131" s="147" t="s">
        <v>178</v>
      </c>
      <c r="D131" s="76">
        <f t="shared" si="23"/>
        <v>46</v>
      </c>
      <c r="E131" s="76">
        <f t="shared" si="24"/>
        <v>46</v>
      </c>
      <c r="F131" s="148"/>
      <c r="G131" s="148"/>
      <c r="H131" s="148">
        <v>46</v>
      </c>
      <c r="I131" s="148">
        <f t="shared" si="25"/>
        <v>0</v>
      </c>
      <c r="J131" s="148"/>
      <c r="K131" s="148"/>
      <c r="L131" s="148"/>
      <c r="M131" s="76">
        <f t="shared" si="26"/>
        <v>816.5</v>
      </c>
      <c r="N131" s="76">
        <f t="shared" si="27"/>
        <v>103.5</v>
      </c>
      <c r="O131" s="76">
        <f t="shared" si="28"/>
        <v>713</v>
      </c>
    </row>
    <row r="132" s="128" customFormat="1" ht="18" customHeight="1" spans="1:15">
      <c r="A132" s="143" t="s">
        <v>179</v>
      </c>
      <c r="B132" s="146"/>
      <c r="C132" s="132" t="s">
        <v>14</v>
      </c>
      <c r="D132" s="133">
        <f>SUM(D133:D150)</f>
        <v>3021.8</v>
      </c>
      <c r="E132" s="133">
        <f t="shared" ref="E132:O132" si="29">SUM(E133:E150)</f>
        <v>3021.8</v>
      </c>
      <c r="F132" s="133">
        <f t="shared" si="29"/>
        <v>0</v>
      </c>
      <c r="G132" s="133">
        <f t="shared" si="29"/>
        <v>0</v>
      </c>
      <c r="H132" s="133">
        <f t="shared" si="29"/>
        <v>3021.8</v>
      </c>
      <c r="I132" s="133">
        <f t="shared" si="29"/>
        <v>0</v>
      </c>
      <c r="J132" s="133">
        <f t="shared" si="29"/>
        <v>0</v>
      </c>
      <c r="K132" s="133">
        <f t="shared" si="29"/>
        <v>0</v>
      </c>
      <c r="L132" s="133">
        <f t="shared" si="29"/>
        <v>0</v>
      </c>
      <c r="M132" s="133">
        <f t="shared" si="29"/>
        <v>53636.95</v>
      </c>
      <c r="N132" s="133">
        <f t="shared" si="29"/>
        <v>6799.05</v>
      </c>
      <c r="O132" s="133">
        <f t="shared" si="29"/>
        <v>46837.9</v>
      </c>
    </row>
    <row r="133" ht="18" customHeight="1" spans="1:15">
      <c r="A133" s="137" t="s">
        <v>179</v>
      </c>
      <c r="B133" s="137" t="s">
        <v>154</v>
      </c>
      <c r="C133" s="137" t="s">
        <v>180</v>
      </c>
      <c r="D133" s="138">
        <f t="shared" ref="D133:D150" si="30">E133+I133</f>
        <v>148.7</v>
      </c>
      <c r="E133" s="138">
        <f t="shared" ref="E133:E150" si="31">F133+G133+H133</f>
        <v>148.7</v>
      </c>
      <c r="F133" s="139"/>
      <c r="G133" s="139"/>
      <c r="H133" s="139">
        <v>148.7</v>
      </c>
      <c r="I133" s="139">
        <f t="shared" ref="I133:I150" si="32">J133+K133+L133</f>
        <v>0</v>
      </c>
      <c r="J133" s="139"/>
      <c r="K133" s="139"/>
      <c r="L133" s="139"/>
      <c r="M133" s="138">
        <f t="shared" ref="M133:M150" si="33">D133*17.75</f>
        <v>2639.425</v>
      </c>
      <c r="N133" s="138">
        <f t="shared" ref="N133:N150" si="34">D133*2.25</f>
        <v>334.575</v>
      </c>
      <c r="O133" s="138">
        <f t="shared" ref="O133:O150" si="35">M133-N133</f>
        <v>2304.85</v>
      </c>
    </row>
    <row r="134" ht="18" customHeight="1" spans="1:15">
      <c r="A134" s="137" t="s">
        <v>179</v>
      </c>
      <c r="B134" s="137" t="s">
        <v>156</v>
      </c>
      <c r="C134" s="137" t="s">
        <v>181</v>
      </c>
      <c r="D134" s="138">
        <f t="shared" si="30"/>
        <v>138.2</v>
      </c>
      <c r="E134" s="138">
        <f t="shared" si="31"/>
        <v>138.2</v>
      </c>
      <c r="F134" s="139"/>
      <c r="G134" s="139"/>
      <c r="H134" s="139">
        <v>138.2</v>
      </c>
      <c r="I134" s="139">
        <f t="shared" si="32"/>
        <v>0</v>
      </c>
      <c r="J134" s="139"/>
      <c r="K134" s="139"/>
      <c r="L134" s="139"/>
      <c r="M134" s="138">
        <f t="shared" si="33"/>
        <v>2453.05</v>
      </c>
      <c r="N134" s="138">
        <f t="shared" si="34"/>
        <v>310.95</v>
      </c>
      <c r="O134" s="138">
        <f t="shared" si="35"/>
        <v>2142.1</v>
      </c>
    </row>
    <row r="135" ht="18" customHeight="1" spans="1:15">
      <c r="A135" s="137" t="s">
        <v>179</v>
      </c>
      <c r="B135" s="137" t="s">
        <v>158</v>
      </c>
      <c r="C135" s="137" t="s">
        <v>182</v>
      </c>
      <c r="D135" s="138">
        <f t="shared" si="30"/>
        <v>136</v>
      </c>
      <c r="E135" s="138">
        <f t="shared" si="31"/>
        <v>136</v>
      </c>
      <c r="F135" s="139"/>
      <c r="G135" s="139"/>
      <c r="H135" s="139">
        <v>136</v>
      </c>
      <c r="I135" s="139">
        <f t="shared" si="32"/>
        <v>0</v>
      </c>
      <c r="J135" s="139"/>
      <c r="K135" s="139"/>
      <c r="L135" s="139"/>
      <c r="M135" s="138">
        <f t="shared" si="33"/>
        <v>2414</v>
      </c>
      <c r="N135" s="138">
        <f t="shared" si="34"/>
        <v>306</v>
      </c>
      <c r="O135" s="138">
        <f t="shared" si="35"/>
        <v>2108</v>
      </c>
    </row>
    <row r="136" ht="18" customHeight="1" spans="1:15">
      <c r="A136" s="88" t="s">
        <v>179</v>
      </c>
      <c r="B136" s="88" t="s">
        <v>183</v>
      </c>
      <c r="C136" s="88" t="s">
        <v>184</v>
      </c>
      <c r="D136" s="138">
        <f t="shared" si="30"/>
        <v>169</v>
      </c>
      <c r="E136" s="138">
        <f t="shared" si="31"/>
        <v>169</v>
      </c>
      <c r="F136" s="90"/>
      <c r="G136" s="90"/>
      <c r="H136" s="90">
        <v>169</v>
      </c>
      <c r="I136" s="90">
        <f t="shared" si="32"/>
        <v>0</v>
      </c>
      <c r="J136" s="90"/>
      <c r="K136" s="90"/>
      <c r="L136" s="90"/>
      <c r="M136" s="138">
        <f t="shared" si="33"/>
        <v>2999.75</v>
      </c>
      <c r="N136" s="138">
        <f t="shared" si="34"/>
        <v>380.25</v>
      </c>
      <c r="O136" s="138">
        <f t="shared" si="35"/>
        <v>2619.5</v>
      </c>
    </row>
    <row r="137" ht="18" customHeight="1" spans="1:15">
      <c r="A137" s="137" t="s">
        <v>179</v>
      </c>
      <c r="B137" s="137" t="s">
        <v>185</v>
      </c>
      <c r="C137" s="137" t="s">
        <v>186</v>
      </c>
      <c r="D137" s="138">
        <f t="shared" si="30"/>
        <v>152</v>
      </c>
      <c r="E137" s="138">
        <f t="shared" si="31"/>
        <v>152</v>
      </c>
      <c r="F137" s="139"/>
      <c r="G137" s="139"/>
      <c r="H137" s="139">
        <v>152</v>
      </c>
      <c r="I137" s="139">
        <f t="shared" si="32"/>
        <v>0</v>
      </c>
      <c r="J137" s="139"/>
      <c r="K137" s="139"/>
      <c r="L137" s="139"/>
      <c r="M137" s="138">
        <f t="shared" si="33"/>
        <v>2698</v>
      </c>
      <c r="N137" s="138">
        <f t="shared" si="34"/>
        <v>342</v>
      </c>
      <c r="O137" s="138">
        <f t="shared" si="35"/>
        <v>2356</v>
      </c>
    </row>
    <row r="138" ht="18" customHeight="1" spans="1:15">
      <c r="A138" s="137" t="s">
        <v>179</v>
      </c>
      <c r="B138" s="137" t="s">
        <v>44</v>
      </c>
      <c r="C138" s="137" t="s">
        <v>187</v>
      </c>
      <c r="D138" s="138">
        <f t="shared" si="30"/>
        <v>45.6</v>
      </c>
      <c r="E138" s="138">
        <f t="shared" si="31"/>
        <v>45.6</v>
      </c>
      <c r="F138" s="139"/>
      <c r="G138" s="139"/>
      <c r="H138" s="139">
        <v>45.6</v>
      </c>
      <c r="I138" s="139">
        <f t="shared" si="32"/>
        <v>0</v>
      </c>
      <c r="J138" s="139"/>
      <c r="K138" s="139"/>
      <c r="L138" s="139"/>
      <c r="M138" s="138">
        <f t="shared" si="33"/>
        <v>809.4</v>
      </c>
      <c r="N138" s="138">
        <f t="shared" si="34"/>
        <v>102.6</v>
      </c>
      <c r="O138" s="138">
        <f t="shared" si="35"/>
        <v>706.8</v>
      </c>
    </row>
    <row r="139" ht="18" customHeight="1" spans="1:15">
      <c r="A139" s="137" t="s">
        <v>179</v>
      </c>
      <c r="B139" s="137" t="s">
        <v>58</v>
      </c>
      <c r="C139" s="137" t="s">
        <v>188</v>
      </c>
      <c r="D139" s="138">
        <f t="shared" si="30"/>
        <v>41.6</v>
      </c>
      <c r="E139" s="138">
        <f t="shared" si="31"/>
        <v>41.6</v>
      </c>
      <c r="F139" s="139"/>
      <c r="G139" s="139"/>
      <c r="H139" s="139">
        <v>41.6</v>
      </c>
      <c r="I139" s="139">
        <f t="shared" si="32"/>
        <v>0</v>
      </c>
      <c r="J139" s="139"/>
      <c r="K139" s="139"/>
      <c r="L139" s="139"/>
      <c r="M139" s="138">
        <f t="shared" si="33"/>
        <v>738.4</v>
      </c>
      <c r="N139" s="138">
        <f t="shared" si="34"/>
        <v>93.6</v>
      </c>
      <c r="O139" s="138">
        <f t="shared" si="35"/>
        <v>644.8</v>
      </c>
    </row>
    <row r="140" ht="18" customHeight="1" spans="1:15">
      <c r="A140" s="137" t="s">
        <v>179</v>
      </c>
      <c r="B140" s="137" t="s">
        <v>79</v>
      </c>
      <c r="C140" s="137" t="s">
        <v>189</v>
      </c>
      <c r="D140" s="138">
        <f t="shared" si="30"/>
        <v>467.9</v>
      </c>
      <c r="E140" s="138">
        <f t="shared" si="31"/>
        <v>467.9</v>
      </c>
      <c r="F140" s="139"/>
      <c r="G140" s="139"/>
      <c r="H140" s="139">
        <v>467.9</v>
      </c>
      <c r="I140" s="139">
        <f t="shared" si="32"/>
        <v>0</v>
      </c>
      <c r="J140" s="139"/>
      <c r="K140" s="139"/>
      <c r="L140" s="139"/>
      <c r="M140" s="138">
        <f t="shared" si="33"/>
        <v>8305.225</v>
      </c>
      <c r="N140" s="138">
        <f t="shared" si="34"/>
        <v>1052.775</v>
      </c>
      <c r="O140" s="138">
        <f t="shared" si="35"/>
        <v>7252.45</v>
      </c>
    </row>
    <row r="141" s="106" customFormat="1" ht="18" customHeight="1" spans="1:15">
      <c r="A141" s="88" t="s">
        <v>179</v>
      </c>
      <c r="B141" s="88" t="s">
        <v>93</v>
      </c>
      <c r="C141" s="88" t="s">
        <v>190</v>
      </c>
      <c r="D141" s="138">
        <f t="shared" si="30"/>
        <v>46</v>
      </c>
      <c r="E141" s="138">
        <f t="shared" si="31"/>
        <v>46</v>
      </c>
      <c r="F141" s="90"/>
      <c r="G141" s="90"/>
      <c r="H141" s="90">
        <v>46</v>
      </c>
      <c r="I141" s="90">
        <f t="shared" si="32"/>
        <v>0</v>
      </c>
      <c r="J141" s="90"/>
      <c r="K141" s="90"/>
      <c r="L141" s="90"/>
      <c r="M141" s="138">
        <f t="shared" si="33"/>
        <v>816.5</v>
      </c>
      <c r="N141" s="138">
        <f t="shared" si="34"/>
        <v>103.5</v>
      </c>
      <c r="O141" s="138">
        <f t="shared" si="35"/>
        <v>713</v>
      </c>
    </row>
    <row r="142" s="106" customFormat="1" ht="18" customHeight="1" spans="1:15">
      <c r="A142" s="88" t="s">
        <v>179</v>
      </c>
      <c r="B142" s="88" t="s">
        <v>93</v>
      </c>
      <c r="C142" s="88" t="s">
        <v>191</v>
      </c>
      <c r="D142" s="138">
        <f t="shared" si="30"/>
        <v>172.1</v>
      </c>
      <c r="E142" s="138">
        <f t="shared" si="31"/>
        <v>172.1</v>
      </c>
      <c r="F142" s="90"/>
      <c r="G142" s="90"/>
      <c r="H142" s="90">
        <f>73+99.1</f>
        <v>172.1</v>
      </c>
      <c r="I142" s="90">
        <f t="shared" si="32"/>
        <v>0</v>
      </c>
      <c r="J142" s="90"/>
      <c r="K142" s="90"/>
      <c r="L142" s="90"/>
      <c r="M142" s="138">
        <f t="shared" si="33"/>
        <v>3054.775</v>
      </c>
      <c r="N142" s="138">
        <f t="shared" si="34"/>
        <v>387.225</v>
      </c>
      <c r="O142" s="138">
        <f t="shared" si="35"/>
        <v>2667.55</v>
      </c>
    </row>
    <row r="143" ht="18" customHeight="1" spans="1:15">
      <c r="A143" s="137" t="s">
        <v>179</v>
      </c>
      <c r="B143" s="137" t="s">
        <v>103</v>
      </c>
      <c r="C143" s="137" t="s">
        <v>192</v>
      </c>
      <c r="D143" s="138">
        <f t="shared" si="30"/>
        <v>196.6</v>
      </c>
      <c r="E143" s="138">
        <f t="shared" si="31"/>
        <v>196.6</v>
      </c>
      <c r="F143" s="139"/>
      <c r="G143" s="139"/>
      <c r="H143" s="139">
        <v>196.6</v>
      </c>
      <c r="I143" s="139">
        <f t="shared" si="32"/>
        <v>0</v>
      </c>
      <c r="J143" s="139"/>
      <c r="K143" s="139"/>
      <c r="L143" s="139"/>
      <c r="M143" s="138">
        <f t="shared" si="33"/>
        <v>3489.65</v>
      </c>
      <c r="N143" s="138">
        <f t="shared" si="34"/>
        <v>442.35</v>
      </c>
      <c r="O143" s="138">
        <f t="shared" si="35"/>
        <v>3047.3</v>
      </c>
    </row>
    <row r="144" ht="18" customHeight="1" spans="1:15">
      <c r="A144" s="137" t="s">
        <v>179</v>
      </c>
      <c r="B144" s="137" t="s">
        <v>108</v>
      </c>
      <c r="C144" s="151" t="s">
        <v>193</v>
      </c>
      <c r="D144" s="138">
        <f t="shared" si="30"/>
        <v>205</v>
      </c>
      <c r="E144" s="138">
        <f t="shared" si="31"/>
        <v>205</v>
      </c>
      <c r="F144" s="139"/>
      <c r="G144" s="139"/>
      <c r="H144" s="139">
        <v>205</v>
      </c>
      <c r="I144" s="139">
        <f t="shared" si="32"/>
        <v>0</v>
      </c>
      <c r="J144" s="139"/>
      <c r="K144" s="139"/>
      <c r="L144" s="139"/>
      <c r="M144" s="138">
        <f t="shared" si="33"/>
        <v>3638.75</v>
      </c>
      <c r="N144" s="138">
        <f t="shared" si="34"/>
        <v>461.25</v>
      </c>
      <c r="O144" s="138">
        <f t="shared" si="35"/>
        <v>3177.5</v>
      </c>
    </row>
    <row r="145" ht="18" customHeight="1" spans="1:15">
      <c r="A145" s="137" t="s">
        <v>179</v>
      </c>
      <c r="B145" s="137" t="s">
        <v>115</v>
      </c>
      <c r="C145" s="137" t="s">
        <v>194</v>
      </c>
      <c r="D145" s="138">
        <f t="shared" si="30"/>
        <v>202.3</v>
      </c>
      <c r="E145" s="138">
        <f t="shared" si="31"/>
        <v>202.3</v>
      </c>
      <c r="F145" s="139"/>
      <c r="G145" s="139"/>
      <c r="H145" s="139">
        <v>202.3</v>
      </c>
      <c r="I145" s="139">
        <f t="shared" si="32"/>
        <v>0</v>
      </c>
      <c r="J145" s="139"/>
      <c r="K145" s="139"/>
      <c r="L145" s="139"/>
      <c r="M145" s="138">
        <f t="shared" si="33"/>
        <v>3590.825</v>
      </c>
      <c r="N145" s="138">
        <f t="shared" si="34"/>
        <v>455.175</v>
      </c>
      <c r="O145" s="138">
        <f t="shared" si="35"/>
        <v>3135.65</v>
      </c>
    </row>
    <row r="146" ht="18" customHeight="1" spans="1:15">
      <c r="A146" s="137" t="s">
        <v>179</v>
      </c>
      <c r="B146" s="137" t="s">
        <v>144</v>
      </c>
      <c r="C146" s="137" t="s">
        <v>195</v>
      </c>
      <c r="D146" s="138">
        <f t="shared" si="30"/>
        <v>161.1</v>
      </c>
      <c r="E146" s="138">
        <f t="shared" si="31"/>
        <v>161.1</v>
      </c>
      <c r="F146" s="139"/>
      <c r="G146" s="139"/>
      <c r="H146" s="139">
        <v>161.1</v>
      </c>
      <c r="I146" s="139">
        <f t="shared" si="32"/>
        <v>0</v>
      </c>
      <c r="J146" s="139"/>
      <c r="K146" s="139"/>
      <c r="L146" s="139"/>
      <c r="M146" s="138">
        <f t="shared" si="33"/>
        <v>2859.525</v>
      </c>
      <c r="N146" s="138">
        <f t="shared" si="34"/>
        <v>362.475</v>
      </c>
      <c r="O146" s="138">
        <f t="shared" si="35"/>
        <v>2497.05</v>
      </c>
    </row>
    <row r="147" ht="18" customHeight="1" spans="1:15">
      <c r="A147" s="137" t="s">
        <v>179</v>
      </c>
      <c r="B147" s="137" t="s">
        <v>148</v>
      </c>
      <c r="C147" s="137" t="s">
        <v>196</v>
      </c>
      <c r="D147" s="138">
        <f t="shared" si="30"/>
        <v>131</v>
      </c>
      <c r="E147" s="138">
        <f t="shared" si="31"/>
        <v>131</v>
      </c>
      <c r="F147" s="139"/>
      <c r="G147" s="139"/>
      <c r="H147" s="139">
        <v>131</v>
      </c>
      <c r="I147" s="139">
        <f t="shared" si="32"/>
        <v>0</v>
      </c>
      <c r="J147" s="139"/>
      <c r="K147" s="139"/>
      <c r="L147" s="139"/>
      <c r="M147" s="138">
        <f t="shared" si="33"/>
        <v>2325.25</v>
      </c>
      <c r="N147" s="138">
        <f t="shared" si="34"/>
        <v>294.75</v>
      </c>
      <c r="O147" s="138">
        <f t="shared" si="35"/>
        <v>2030.5</v>
      </c>
    </row>
    <row r="148" ht="18" customHeight="1" spans="1:15">
      <c r="A148" s="137" t="s">
        <v>179</v>
      </c>
      <c r="B148" s="137" t="s">
        <v>197</v>
      </c>
      <c r="C148" s="137" t="s">
        <v>198</v>
      </c>
      <c r="D148" s="138">
        <f t="shared" si="30"/>
        <v>396.6</v>
      </c>
      <c r="E148" s="138">
        <f t="shared" si="31"/>
        <v>396.6</v>
      </c>
      <c r="F148" s="139"/>
      <c r="G148" s="139"/>
      <c r="H148" s="139">
        <v>396.6</v>
      </c>
      <c r="I148" s="139">
        <f t="shared" si="32"/>
        <v>0</v>
      </c>
      <c r="J148" s="139"/>
      <c r="K148" s="139"/>
      <c r="L148" s="139"/>
      <c r="M148" s="138">
        <f t="shared" si="33"/>
        <v>7039.65</v>
      </c>
      <c r="N148" s="138">
        <f t="shared" si="34"/>
        <v>892.35</v>
      </c>
      <c r="O148" s="138">
        <f t="shared" si="35"/>
        <v>6147.3</v>
      </c>
    </row>
    <row r="149" ht="18" customHeight="1" spans="1:15">
      <c r="A149" s="137" t="s">
        <v>179</v>
      </c>
      <c r="B149" s="137"/>
      <c r="C149" s="137" t="s">
        <v>199</v>
      </c>
      <c r="D149" s="138">
        <f t="shared" si="30"/>
        <v>182.1</v>
      </c>
      <c r="E149" s="138">
        <f t="shared" si="31"/>
        <v>182.1</v>
      </c>
      <c r="F149" s="139"/>
      <c r="G149" s="139"/>
      <c r="H149" s="139">
        <v>182.1</v>
      </c>
      <c r="I149" s="139">
        <f t="shared" si="32"/>
        <v>0</v>
      </c>
      <c r="J149" s="139"/>
      <c r="K149" s="139"/>
      <c r="L149" s="139"/>
      <c r="M149" s="138">
        <f t="shared" si="33"/>
        <v>3232.275</v>
      </c>
      <c r="N149" s="138">
        <f t="shared" si="34"/>
        <v>409.725</v>
      </c>
      <c r="O149" s="138">
        <f t="shared" si="35"/>
        <v>2822.55</v>
      </c>
    </row>
    <row r="150" ht="18" customHeight="1" spans="1:15">
      <c r="A150" s="140" t="s">
        <v>179</v>
      </c>
      <c r="B150" s="140"/>
      <c r="C150" s="140" t="s">
        <v>200</v>
      </c>
      <c r="D150" s="141">
        <f t="shared" si="30"/>
        <v>30</v>
      </c>
      <c r="E150" s="141">
        <f t="shared" si="31"/>
        <v>30</v>
      </c>
      <c r="F150" s="142"/>
      <c r="G150" s="142"/>
      <c r="H150" s="142">
        <v>30</v>
      </c>
      <c r="I150" s="142">
        <f t="shared" si="32"/>
        <v>0</v>
      </c>
      <c r="J150" s="142"/>
      <c r="K150" s="142"/>
      <c r="L150" s="142"/>
      <c r="M150" s="141">
        <f t="shared" si="33"/>
        <v>532.5</v>
      </c>
      <c r="N150" s="141">
        <f t="shared" si="34"/>
        <v>67.5</v>
      </c>
      <c r="O150" s="141">
        <f t="shared" si="35"/>
        <v>465</v>
      </c>
    </row>
    <row r="151" s="128" customFormat="1" ht="18" customHeight="1" spans="1:15">
      <c r="A151" s="87" t="s">
        <v>201</v>
      </c>
      <c r="B151" s="87"/>
      <c r="C151" s="132" t="s">
        <v>14</v>
      </c>
      <c r="D151" s="144">
        <f>SUM(D152:D175)</f>
        <v>3373.1</v>
      </c>
      <c r="E151" s="144">
        <f t="shared" ref="E151:O151" si="36">SUM(E152:E175)</f>
        <v>3373.1</v>
      </c>
      <c r="F151" s="144">
        <f t="shared" si="36"/>
        <v>0</v>
      </c>
      <c r="G151" s="144">
        <f t="shared" si="36"/>
        <v>0</v>
      </c>
      <c r="H151" s="144">
        <f t="shared" si="36"/>
        <v>3373.1</v>
      </c>
      <c r="I151" s="144">
        <f t="shared" si="36"/>
        <v>0</v>
      </c>
      <c r="J151" s="144">
        <f t="shared" si="36"/>
        <v>0</v>
      </c>
      <c r="K151" s="144">
        <f t="shared" si="36"/>
        <v>0</v>
      </c>
      <c r="L151" s="144">
        <f t="shared" si="36"/>
        <v>0</v>
      </c>
      <c r="M151" s="144">
        <f t="shared" si="36"/>
        <v>59872.525</v>
      </c>
      <c r="N151" s="144">
        <f t="shared" si="36"/>
        <v>7589.475</v>
      </c>
      <c r="O151" s="144">
        <f t="shared" si="36"/>
        <v>52283.05</v>
      </c>
    </row>
    <row r="152" ht="18" customHeight="1" spans="1:15">
      <c r="A152" s="88" t="s">
        <v>201</v>
      </c>
      <c r="B152" s="88" t="s">
        <v>154</v>
      </c>
      <c r="C152" s="88" t="s">
        <v>202</v>
      </c>
      <c r="D152" s="138">
        <f t="shared" ref="D152:D194" si="37">E152+I152</f>
        <v>473</v>
      </c>
      <c r="E152" s="138">
        <f t="shared" ref="E152:E194" si="38">F152+G152+H152</f>
        <v>473</v>
      </c>
      <c r="F152" s="90"/>
      <c r="G152" s="90"/>
      <c r="H152" s="90">
        <v>473</v>
      </c>
      <c r="I152" s="90">
        <f t="shared" ref="I152:I194" si="39">J152+K152+L152</f>
        <v>0</v>
      </c>
      <c r="J152" s="90"/>
      <c r="K152" s="90"/>
      <c r="L152" s="90"/>
      <c r="M152" s="138">
        <f t="shared" ref="M152:M194" si="40">D152*17.75</f>
        <v>8395.75</v>
      </c>
      <c r="N152" s="138">
        <f t="shared" ref="N152:N194" si="41">D152*2.25</f>
        <v>1064.25</v>
      </c>
      <c r="O152" s="138">
        <f t="shared" ref="O152:O194" si="42">M152-N152</f>
        <v>7331.5</v>
      </c>
    </row>
    <row r="153" ht="18" customHeight="1" spans="1:15">
      <c r="A153" s="88" t="s">
        <v>201</v>
      </c>
      <c r="B153" s="88" t="s">
        <v>156</v>
      </c>
      <c r="C153" s="88" t="s">
        <v>203</v>
      </c>
      <c r="D153" s="138">
        <f t="shared" si="37"/>
        <v>415</v>
      </c>
      <c r="E153" s="138">
        <f t="shared" si="38"/>
        <v>415</v>
      </c>
      <c r="F153" s="90"/>
      <c r="G153" s="90"/>
      <c r="H153" s="90">
        <v>415</v>
      </c>
      <c r="I153" s="90">
        <f t="shared" si="39"/>
        <v>0</v>
      </c>
      <c r="J153" s="90"/>
      <c r="K153" s="90"/>
      <c r="L153" s="90"/>
      <c r="M153" s="138">
        <f t="shared" si="40"/>
        <v>7366.25</v>
      </c>
      <c r="N153" s="138">
        <f t="shared" si="41"/>
        <v>933.75</v>
      </c>
      <c r="O153" s="138">
        <f t="shared" si="42"/>
        <v>6432.5</v>
      </c>
    </row>
    <row r="154" ht="18" customHeight="1" spans="1:15">
      <c r="A154" s="135" t="s">
        <v>201</v>
      </c>
      <c r="B154" s="135" t="s">
        <v>158</v>
      </c>
      <c r="C154" s="135" t="s">
        <v>204</v>
      </c>
      <c r="D154" s="138">
        <f t="shared" si="37"/>
        <v>263</v>
      </c>
      <c r="E154" s="138">
        <f t="shared" si="38"/>
        <v>263</v>
      </c>
      <c r="F154" s="90"/>
      <c r="G154" s="90"/>
      <c r="H154" s="136">
        <v>263</v>
      </c>
      <c r="I154" s="90">
        <f t="shared" si="39"/>
        <v>0</v>
      </c>
      <c r="J154" s="90"/>
      <c r="K154" s="90"/>
      <c r="L154" s="90"/>
      <c r="M154" s="138">
        <f t="shared" si="40"/>
        <v>4668.25</v>
      </c>
      <c r="N154" s="138">
        <f t="shared" si="41"/>
        <v>591.75</v>
      </c>
      <c r="O154" s="138">
        <f t="shared" si="42"/>
        <v>4076.5</v>
      </c>
    </row>
    <row r="155" ht="18" customHeight="1" spans="1:15">
      <c r="A155" s="135" t="s">
        <v>201</v>
      </c>
      <c r="B155" s="135" t="s">
        <v>183</v>
      </c>
      <c r="C155" s="135" t="s">
        <v>205</v>
      </c>
      <c r="D155" s="138">
        <f t="shared" si="37"/>
        <v>200</v>
      </c>
      <c r="E155" s="138">
        <f t="shared" si="38"/>
        <v>200</v>
      </c>
      <c r="F155" s="90"/>
      <c r="G155" s="90"/>
      <c r="H155" s="136">
        <v>200</v>
      </c>
      <c r="I155" s="90">
        <f t="shared" si="39"/>
        <v>0</v>
      </c>
      <c r="J155" s="90"/>
      <c r="K155" s="90"/>
      <c r="L155" s="90"/>
      <c r="M155" s="138">
        <f t="shared" si="40"/>
        <v>3550</v>
      </c>
      <c r="N155" s="138">
        <f t="shared" si="41"/>
        <v>450</v>
      </c>
      <c r="O155" s="138">
        <f t="shared" si="42"/>
        <v>3100</v>
      </c>
    </row>
    <row r="156" ht="18" customHeight="1" spans="1:15">
      <c r="A156" s="135" t="s">
        <v>201</v>
      </c>
      <c r="B156" s="135" t="s">
        <v>185</v>
      </c>
      <c r="C156" s="135" t="s">
        <v>206</v>
      </c>
      <c r="D156" s="138">
        <f t="shared" si="37"/>
        <v>129</v>
      </c>
      <c r="E156" s="138">
        <f t="shared" si="38"/>
        <v>129</v>
      </c>
      <c r="F156" s="90"/>
      <c r="G156" s="90"/>
      <c r="H156" s="136">
        <v>129</v>
      </c>
      <c r="I156" s="90">
        <f t="shared" si="39"/>
        <v>0</v>
      </c>
      <c r="J156" s="90"/>
      <c r="K156" s="90"/>
      <c r="L156" s="90"/>
      <c r="M156" s="138">
        <f t="shared" si="40"/>
        <v>2289.75</v>
      </c>
      <c r="N156" s="138">
        <f t="shared" si="41"/>
        <v>290.25</v>
      </c>
      <c r="O156" s="138">
        <f t="shared" si="42"/>
        <v>1999.5</v>
      </c>
    </row>
    <row r="157" ht="18" customHeight="1" spans="1:15">
      <c r="A157" s="137" t="s">
        <v>201</v>
      </c>
      <c r="B157" s="137" t="s">
        <v>44</v>
      </c>
      <c r="C157" s="137" t="s">
        <v>207</v>
      </c>
      <c r="D157" s="138">
        <f t="shared" si="37"/>
        <v>103</v>
      </c>
      <c r="E157" s="138">
        <f t="shared" si="38"/>
        <v>103</v>
      </c>
      <c r="F157" s="139"/>
      <c r="G157" s="139"/>
      <c r="H157" s="139">
        <v>103</v>
      </c>
      <c r="I157" s="139">
        <f t="shared" si="39"/>
        <v>0</v>
      </c>
      <c r="J157" s="139"/>
      <c r="K157" s="139"/>
      <c r="L157" s="139"/>
      <c r="M157" s="138">
        <f t="shared" si="40"/>
        <v>1828.25</v>
      </c>
      <c r="N157" s="138">
        <f t="shared" si="41"/>
        <v>231.75</v>
      </c>
      <c r="O157" s="138">
        <f t="shared" si="42"/>
        <v>1596.5</v>
      </c>
    </row>
    <row r="158" ht="18" customHeight="1" spans="1:15">
      <c r="A158" s="137" t="s">
        <v>201</v>
      </c>
      <c r="B158" s="152" t="s">
        <v>58</v>
      </c>
      <c r="C158" s="151" t="s">
        <v>208</v>
      </c>
      <c r="D158" s="138">
        <f t="shared" si="37"/>
        <v>46</v>
      </c>
      <c r="E158" s="138">
        <f t="shared" si="38"/>
        <v>46</v>
      </c>
      <c r="F158" s="139"/>
      <c r="G158" s="139"/>
      <c r="H158" s="139">
        <v>46</v>
      </c>
      <c r="I158" s="139">
        <f t="shared" si="39"/>
        <v>0</v>
      </c>
      <c r="J158" s="139"/>
      <c r="K158" s="139"/>
      <c r="L158" s="139"/>
      <c r="M158" s="138">
        <f t="shared" si="40"/>
        <v>816.5</v>
      </c>
      <c r="N158" s="138">
        <f t="shared" si="41"/>
        <v>103.5</v>
      </c>
      <c r="O158" s="138">
        <f t="shared" si="42"/>
        <v>713</v>
      </c>
    </row>
    <row r="159" ht="18" customHeight="1" spans="1:15">
      <c r="A159" s="137" t="s">
        <v>201</v>
      </c>
      <c r="B159" s="137" t="s">
        <v>79</v>
      </c>
      <c r="C159" s="137" t="s">
        <v>209</v>
      </c>
      <c r="D159" s="138">
        <f t="shared" si="37"/>
        <v>149</v>
      </c>
      <c r="E159" s="138">
        <f t="shared" si="38"/>
        <v>149</v>
      </c>
      <c r="F159" s="139"/>
      <c r="G159" s="139"/>
      <c r="H159" s="139">
        <v>149</v>
      </c>
      <c r="I159" s="139">
        <f t="shared" si="39"/>
        <v>0</v>
      </c>
      <c r="J159" s="139"/>
      <c r="K159" s="139"/>
      <c r="L159" s="139"/>
      <c r="M159" s="138">
        <f t="shared" si="40"/>
        <v>2644.75</v>
      </c>
      <c r="N159" s="138">
        <f t="shared" si="41"/>
        <v>335.25</v>
      </c>
      <c r="O159" s="138">
        <f t="shared" si="42"/>
        <v>2309.5</v>
      </c>
    </row>
    <row r="160" ht="18" customHeight="1" spans="1:15">
      <c r="A160" s="137" t="s">
        <v>201</v>
      </c>
      <c r="B160" s="137" t="s">
        <v>93</v>
      </c>
      <c r="C160" s="137" t="s">
        <v>210</v>
      </c>
      <c r="D160" s="138">
        <f t="shared" si="37"/>
        <v>167.3</v>
      </c>
      <c r="E160" s="138">
        <f t="shared" si="38"/>
        <v>167.3</v>
      </c>
      <c r="F160" s="139"/>
      <c r="G160" s="139"/>
      <c r="H160" s="139">
        <v>167.3</v>
      </c>
      <c r="I160" s="139">
        <f t="shared" si="39"/>
        <v>0</v>
      </c>
      <c r="J160" s="139"/>
      <c r="K160" s="139"/>
      <c r="L160" s="139"/>
      <c r="M160" s="138">
        <f t="shared" si="40"/>
        <v>2969.575</v>
      </c>
      <c r="N160" s="138">
        <f t="shared" si="41"/>
        <v>376.425</v>
      </c>
      <c r="O160" s="138">
        <f t="shared" si="42"/>
        <v>2593.15</v>
      </c>
    </row>
    <row r="161" ht="18" customHeight="1" spans="1:15">
      <c r="A161" s="137" t="s">
        <v>201</v>
      </c>
      <c r="B161" s="137" t="s">
        <v>103</v>
      </c>
      <c r="C161" s="137" t="s">
        <v>211</v>
      </c>
      <c r="D161" s="138">
        <f t="shared" si="37"/>
        <v>243.8</v>
      </c>
      <c r="E161" s="138">
        <f t="shared" si="38"/>
        <v>243.8</v>
      </c>
      <c r="F161" s="139"/>
      <c r="G161" s="139"/>
      <c r="H161" s="139">
        <v>243.8</v>
      </c>
      <c r="I161" s="139">
        <f t="shared" si="39"/>
        <v>0</v>
      </c>
      <c r="J161" s="139"/>
      <c r="K161" s="139"/>
      <c r="L161" s="139"/>
      <c r="M161" s="138">
        <f t="shared" si="40"/>
        <v>4327.45</v>
      </c>
      <c r="N161" s="138">
        <f t="shared" si="41"/>
        <v>548.55</v>
      </c>
      <c r="O161" s="138">
        <f t="shared" si="42"/>
        <v>3778.9</v>
      </c>
    </row>
    <row r="162" ht="18" customHeight="1" spans="1:15">
      <c r="A162" s="137" t="s">
        <v>201</v>
      </c>
      <c r="B162" s="137" t="s">
        <v>108</v>
      </c>
      <c r="C162" s="137" t="s">
        <v>212</v>
      </c>
      <c r="D162" s="138">
        <f t="shared" si="37"/>
        <v>240</v>
      </c>
      <c r="E162" s="138">
        <f t="shared" si="38"/>
        <v>240</v>
      </c>
      <c r="F162" s="139"/>
      <c r="G162" s="139"/>
      <c r="H162" s="139">
        <v>240</v>
      </c>
      <c r="I162" s="139">
        <f t="shared" si="39"/>
        <v>0</v>
      </c>
      <c r="J162" s="139"/>
      <c r="K162" s="139"/>
      <c r="L162" s="139"/>
      <c r="M162" s="138">
        <f t="shared" si="40"/>
        <v>4260</v>
      </c>
      <c r="N162" s="138">
        <f t="shared" si="41"/>
        <v>540</v>
      </c>
      <c r="O162" s="138">
        <f t="shared" si="42"/>
        <v>3720</v>
      </c>
    </row>
    <row r="163" ht="18" customHeight="1" spans="1:15">
      <c r="A163" s="137" t="s">
        <v>201</v>
      </c>
      <c r="B163" s="137" t="s">
        <v>115</v>
      </c>
      <c r="C163" s="137" t="s">
        <v>213</v>
      </c>
      <c r="D163" s="138">
        <f t="shared" si="37"/>
        <v>214</v>
      </c>
      <c r="E163" s="138">
        <f t="shared" si="38"/>
        <v>214</v>
      </c>
      <c r="F163" s="139"/>
      <c r="G163" s="139"/>
      <c r="H163" s="139">
        <v>214</v>
      </c>
      <c r="I163" s="139">
        <f t="shared" si="39"/>
        <v>0</v>
      </c>
      <c r="J163" s="139"/>
      <c r="K163" s="139"/>
      <c r="L163" s="139"/>
      <c r="M163" s="138">
        <f t="shared" si="40"/>
        <v>3798.5</v>
      </c>
      <c r="N163" s="138">
        <f t="shared" si="41"/>
        <v>481.5</v>
      </c>
      <c r="O163" s="138">
        <f t="shared" si="42"/>
        <v>3317</v>
      </c>
    </row>
    <row r="164" ht="18" customHeight="1" spans="1:15">
      <c r="A164" s="140" t="s">
        <v>201</v>
      </c>
      <c r="B164" s="140" t="s">
        <v>144</v>
      </c>
      <c r="C164" s="140" t="s">
        <v>214</v>
      </c>
      <c r="D164" s="141">
        <f t="shared" si="37"/>
        <v>359</v>
      </c>
      <c r="E164" s="141">
        <f t="shared" si="38"/>
        <v>359</v>
      </c>
      <c r="F164" s="142"/>
      <c r="G164" s="142"/>
      <c r="H164" s="142">
        <v>359</v>
      </c>
      <c r="I164" s="142">
        <f t="shared" si="39"/>
        <v>0</v>
      </c>
      <c r="J164" s="142"/>
      <c r="K164" s="142"/>
      <c r="L164" s="142"/>
      <c r="M164" s="141">
        <f t="shared" si="40"/>
        <v>6372.25</v>
      </c>
      <c r="N164" s="141">
        <f t="shared" si="41"/>
        <v>807.75</v>
      </c>
      <c r="O164" s="141">
        <f t="shared" si="42"/>
        <v>5564.5</v>
      </c>
    </row>
    <row r="165" ht="18" customHeight="1" spans="1:15">
      <c r="A165" s="88" t="s">
        <v>201</v>
      </c>
      <c r="B165" s="88" t="s">
        <v>148</v>
      </c>
      <c r="C165" s="88" t="s">
        <v>215</v>
      </c>
      <c r="D165" s="138">
        <f t="shared" si="37"/>
        <v>25</v>
      </c>
      <c r="E165" s="138">
        <f t="shared" si="38"/>
        <v>25</v>
      </c>
      <c r="F165" s="90"/>
      <c r="G165" s="90"/>
      <c r="H165" s="90">
        <v>25</v>
      </c>
      <c r="I165" s="90">
        <f t="shared" si="39"/>
        <v>0</v>
      </c>
      <c r="J165" s="90"/>
      <c r="K165" s="90"/>
      <c r="L165" s="90"/>
      <c r="M165" s="138">
        <f t="shared" si="40"/>
        <v>443.75</v>
      </c>
      <c r="N165" s="138">
        <f t="shared" si="41"/>
        <v>56.25</v>
      </c>
      <c r="O165" s="138">
        <f t="shared" si="42"/>
        <v>387.5</v>
      </c>
    </row>
    <row r="166" ht="18" customHeight="1" spans="1:15">
      <c r="A166" s="88" t="s">
        <v>201</v>
      </c>
      <c r="B166" s="88" t="s">
        <v>148</v>
      </c>
      <c r="C166" s="88" t="s">
        <v>216</v>
      </c>
      <c r="D166" s="138">
        <f t="shared" si="37"/>
        <v>10.5</v>
      </c>
      <c r="E166" s="138">
        <f t="shared" si="38"/>
        <v>10.5</v>
      </c>
      <c r="F166" s="90"/>
      <c r="G166" s="90"/>
      <c r="H166" s="90">
        <v>10.5</v>
      </c>
      <c r="I166" s="90">
        <f t="shared" si="39"/>
        <v>0</v>
      </c>
      <c r="J166" s="90"/>
      <c r="K166" s="90"/>
      <c r="L166" s="90"/>
      <c r="M166" s="138">
        <f t="shared" si="40"/>
        <v>186.375</v>
      </c>
      <c r="N166" s="138">
        <f t="shared" si="41"/>
        <v>23.625</v>
      </c>
      <c r="O166" s="138">
        <f t="shared" si="42"/>
        <v>162.75</v>
      </c>
    </row>
    <row r="167" ht="18" customHeight="1" spans="1:15">
      <c r="A167" s="88" t="s">
        <v>201</v>
      </c>
      <c r="B167" s="88" t="s">
        <v>148</v>
      </c>
      <c r="C167" s="88" t="s">
        <v>217</v>
      </c>
      <c r="D167" s="138">
        <f t="shared" si="37"/>
        <v>7</v>
      </c>
      <c r="E167" s="138">
        <f t="shared" si="38"/>
        <v>7</v>
      </c>
      <c r="F167" s="90"/>
      <c r="G167" s="90"/>
      <c r="H167" s="90">
        <v>7</v>
      </c>
      <c r="I167" s="90">
        <f t="shared" si="39"/>
        <v>0</v>
      </c>
      <c r="J167" s="90"/>
      <c r="K167" s="90"/>
      <c r="L167" s="90"/>
      <c r="M167" s="138">
        <f t="shared" si="40"/>
        <v>124.25</v>
      </c>
      <c r="N167" s="138">
        <f t="shared" si="41"/>
        <v>15.75</v>
      </c>
      <c r="O167" s="138">
        <f t="shared" si="42"/>
        <v>108.5</v>
      </c>
    </row>
    <row r="168" s="106" customFormat="1" ht="18" customHeight="1" spans="1:15">
      <c r="A168" s="88" t="s">
        <v>201</v>
      </c>
      <c r="B168" s="88" t="s">
        <v>148</v>
      </c>
      <c r="C168" s="88" t="s">
        <v>218</v>
      </c>
      <c r="D168" s="138">
        <f t="shared" si="37"/>
        <v>7</v>
      </c>
      <c r="E168" s="138">
        <f t="shared" si="38"/>
        <v>7</v>
      </c>
      <c r="F168" s="90"/>
      <c r="G168" s="90"/>
      <c r="H168" s="90">
        <v>7</v>
      </c>
      <c r="I168" s="90">
        <f t="shared" si="39"/>
        <v>0</v>
      </c>
      <c r="J168" s="90"/>
      <c r="K168" s="90"/>
      <c r="L168" s="90"/>
      <c r="M168" s="138">
        <f t="shared" si="40"/>
        <v>124.25</v>
      </c>
      <c r="N168" s="138">
        <f t="shared" si="41"/>
        <v>15.75</v>
      </c>
      <c r="O168" s="138">
        <f t="shared" si="42"/>
        <v>108.5</v>
      </c>
    </row>
    <row r="169" ht="18" customHeight="1" spans="1:15">
      <c r="A169" s="88" t="s">
        <v>201</v>
      </c>
      <c r="B169" s="88" t="s">
        <v>148</v>
      </c>
      <c r="C169" s="88" t="s">
        <v>219</v>
      </c>
      <c r="D169" s="138">
        <f t="shared" si="37"/>
        <v>7</v>
      </c>
      <c r="E169" s="138">
        <f t="shared" si="38"/>
        <v>7</v>
      </c>
      <c r="F169" s="90"/>
      <c r="G169" s="90"/>
      <c r="H169" s="90">
        <v>7</v>
      </c>
      <c r="I169" s="90">
        <f t="shared" si="39"/>
        <v>0</v>
      </c>
      <c r="J169" s="90"/>
      <c r="K169" s="90"/>
      <c r="L169" s="90"/>
      <c r="M169" s="138">
        <f t="shared" si="40"/>
        <v>124.25</v>
      </c>
      <c r="N169" s="138">
        <f t="shared" si="41"/>
        <v>15.75</v>
      </c>
      <c r="O169" s="138">
        <f t="shared" si="42"/>
        <v>108.5</v>
      </c>
    </row>
    <row r="170" ht="18" customHeight="1" spans="1:15">
      <c r="A170" s="88" t="s">
        <v>201</v>
      </c>
      <c r="B170" s="88" t="s">
        <v>148</v>
      </c>
      <c r="C170" s="88" t="s">
        <v>220</v>
      </c>
      <c r="D170" s="138">
        <f t="shared" si="37"/>
        <v>37</v>
      </c>
      <c r="E170" s="138">
        <f t="shared" si="38"/>
        <v>37</v>
      </c>
      <c r="F170" s="90"/>
      <c r="G170" s="90"/>
      <c r="H170" s="90">
        <v>37</v>
      </c>
      <c r="I170" s="90">
        <f t="shared" si="39"/>
        <v>0</v>
      </c>
      <c r="J170" s="90"/>
      <c r="K170" s="90"/>
      <c r="L170" s="90"/>
      <c r="M170" s="138">
        <f t="shared" si="40"/>
        <v>656.75</v>
      </c>
      <c r="N170" s="138">
        <f t="shared" si="41"/>
        <v>83.25</v>
      </c>
      <c r="O170" s="138">
        <f t="shared" si="42"/>
        <v>573.5</v>
      </c>
    </row>
    <row r="171" s="126" customFormat="1" ht="18" customHeight="1" spans="1:15">
      <c r="A171" s="88" t="s">
        <v>201</v>
      </c>
      <c r="B171" s="88" t="s">
        <v>148</v>
      </c>
      <c r="C171" s="88" t="s">
        <v>221</v>
      </c>
      <c r="D171" s="138">
        <f t="shared" si="37"/>
        <v>22.5</v>
      </c>
      <c r="E171" s="138">
        <f t="shared" si="38"/>
        <v>22.5</v>
      </c>
      <c r="F171" s="90"/>
      <c r="G171" s="90"/>
      <c r="H171" s="90">
        <v>22.5</v>
      </c>
      <c r="I171" s="90">
        <f t="shared" si="39"/>
        <v>0</v>
      </c>
      <c r="J171" s="90"/>
      <c r="K171" s="90"/>
      <c r="L171" s="90"/>
      <c r="M171" s="138">
        <f t="shared" si="40"/>
        <v>399.375</v>
      </c>
      <c r="N171" s="138">
        <f t="shared" si="41"/>
        <v>50.625</v>
      </c>
      <c r="O171" s="138">
        <f t="shared" si="42"/>
        <v>348.75</v>
      </c>
    </row>
    <row r="172" s="126" customFormat="1" ht="18" customHeight="1" spans="1:15">
      <c r="A172" s="88" t="s">
        <v>201</v>
      </c>
      <c r="B172" s="88" t="s">
        <v>148</v>
      </c>
      <c r="C172" s="88" t="s">
        <v>222</v>
      </c>
      <c r="D172" s="138">
        <f t="shared" si="37"/>
        <v>135</v>
      </c>
      <c r="E172" s="138">
        <f t="shared" si="38"/>
        <v>135</v>
      </c>
      <c r="F172" s="90"/>
      <c r="G172" s="90"/>
      <c r="H172" s="90">
        <v>135</v>
      </c>
      <c r="I172" s="90">
        <f t="shared" si="39"/>
        <v>0</v>
      </c>
      <c r="J172" s="90"/>
      <c r="K172" s="90"/>
      <c r="L172" s="90"/>
      <c r="M172" s="138">
        <f t="shared" si="40"/>
        <v>2396.25</v>
      </c>
      <c r="N172" s="138">
        <f t="shared" si="41"/>
        <v>303.75</v>
      </c>
      <c r="O172" s="138">
        <f t="shared" si="42"/>
        <v>2092.5</v>
      </c>
    </row>
    <row r="173" s="130" customFormat="1" ht="18" customHeight="1" spans="1:15">
      <c r="A173" s="88" t="s">
        <v>201</v>
      </c>
      <c r="B173" s="88" t="s">
        <v>148</v>
      </c>
      <c r="C173" s="88" t="s">
        <v>223</v>
      </c>
      <c r="D173" s="138">
        <f t="shared" si="37"/>
        <v>23</v>
      </c>
      <c r="E173" s="138">
        <f t="shared" si="38"/>
        <v>23</v>
      </c>
      <c r="F173" s="90"/>
      <c r="G173" s="90"/>
      <c r="H173" s="90">
        <v>23</v>
      </c>
      <c r="I173" s="90">
        <f t="shared" si="39"/>
        <v>0</v>
      </c>
      <c r="J173" s="90"/>
      <c r="K173" s="90"/>
      <c r="L173" s="90"/>
      <c r="M173" s="138">
        <f t="shared" si="40"/>
        <v>408.25</v>
      </c>
      <c r="N173" s="138">
        <f t="shared" si="41"/>
        <v>51.75</v>
      </c>
      <c r="O173" s="138">
        <f t="shared" si="42"/>
        <v>356.5</v>
      </c>
    </row>
    <row r="174" s="106" customFormat="1" ht="18" customHeight="1" spans="1:15">
      <c r="A174" s="88" t="s">
        <v>201</v>
      </c>
      <c r="B174" s="88" t="s">
        <v>148</v>
      </c>
      <c r="C174" s="88" t="s">
        <v>224</v>
      </c>
      <c r="D174" s="138">
        <f t="shared" si="37"/>
        <v>25</v>
      </c>
      <c r="E174" s="138">
        <f t="shared" si="38"/>
        <v>25</v>
      </c>
      <c r="F174" s="90"/>
      <c r="G174" s="90"/>
      <c r="H174" s="90">
        <v>25</v>
      </c>
      <c r="I174" s="90">
        <f t="shared" si="39"/>
        <v>0</v>
      </c>
      <c r="J174" s="90"/>
      <c r="K174" s="90"/>
      <c r="L174" s="90"/>
      <c r="M174" s="138">
        <f t="shared" si="40"/>
        <v>443.75</v>
      </c>
      <c r="N174" s="138">
        <f t="shared" si="41"/>
        <v>56.25</v>
      </c>
      <c r="O174" s="138">
        <f t="shared" si="42"/>
        <v>387.5</v>
      </c>
    </row>
    <row r="175" s="106" customFormat="1" ht="18" customHeight="1" spans="1:15">
      <c r="A175" s="88" t="s">
        <v>201</v>
      </c>
      <c r="B175" s="88" t="s">
        <v>148</v>
      </c>
      <c r="C175" s="88" t="s">
        <v>225</v>
      </c>
      <c r="D175" s="138">
        <f t="shared" si="37"/>
        <v>72</v>
      </c>
      <c r="E175" s="138">
        <f t="shared" si="38"/>
        <v>72</v>
      </c>
      <c r="F175" s="90"/>
      <c r="G175" s="90"/>
      <c r="H175" s="90">
        <v>72</v>
      </c>
      <c r="I175" s="90">
        <f t="shared" si="39"/>
        <v>0</v>
      </c>
      <c r="J175" s="90"/>
      <c r="K175" s="90"/>
      <c r="L175" s="90"/>
      <c r="M175" s="138">
        <f t="shared" si="40"/>
        <v>1278</v>
      </c>
      <c r="N175" s="138">
        <f t="shared" si="41"/>
        <v>162</v>
      </c>
      <c r="O175" s="138">
        <f t="shared" si="42"/>
        <v>1116</v>
      </c>
    </row>
    <row r="176" s="128" customFormat="1" ht="18" customHeight="1" spans="1:15">
      <c r="A176" s="87" t="s">
        <v>226</v>
      </c>
      <c r="B176" s="87"/>
      <c r="C176" s="132" t="s">
        <v>14</v>
      </c>
      <c r="D176" s="144">
        <f>SUM(D177:D195)</f>
        <v>1072.3</v>
      </c>
      <c r="E176" s="144">
        <f t="shared" ref="E176:O176" si="43">SUM(E177:E195)</f>
        <v>1072.3</v>
      </c>
      <c r="F176" s="144">
        <f t="shared" si="43"/>
        <v>0</v>
      </c>
      <c r="G176" s="144">
        <f t="shared" si="43"/>
        <v>11.2</v>
      </c>
      <c r="H176" s="144">
        <f t="shared" si="43"/>
        <v>1061.1</v>
      </c>
      <c r="I176" s="144">
        <f t="shared" si="43"/>
        <v>0</v>
      </c>
      <c r="J176" s="144">
        <f t="shared" si="43"/>
        <v>0</v>
      </c>
      <c r="K176" s="144">
        <f t="shared" si="43"/>
        <v>0</v>
      </c>
      <c r="L176" s="144">
        <f t="shared" si="43"/>
        <v>0</v>
      </c>
      <c r="M176" s="144">
        <f t="shared" si="43"/>
        <v>19033.325</v>
      </c>
      <c r="N176" s="144">
        <f t="shared" si="43"/>
        <v>2412.675</v>
      </c>
      <c r="O176" s="144">
        <f t="shared" si="43"/>
        <v>16620.65</v>
      </c>
    </row>
    <row r="177" s="106" customFormat="1" ht="18" customHeight="1" spans="1:15">
      <c r="A177" s="137" t="s">
        <v>226</v>
      </c>
      <c r="B177" s="152" t="s">
        <v>154</v>
      </c>
      <c r="C177" s="151" t="s">
        <v>227</v>
      </c>
      <c r="D177" s="138">
        <f t="shared" ref="D177:D195" si="44">E177+I177</f>
        <v>17.2</v>
      </c>
      <c r="E177" s="138">
        <f t="shared" ref="E177:E195" si="45">F177+G177+H177</f>
        <v>17.2</v>
      </c>
      <c r="F177" s="139"/>
      <c r="G177" s="139">
        <v>11.2</v>
      </c>
      <c r="H177" s="139">
        <v>6</v>
      </c>
      <c r="I177" s="139">
        <f t="shared" ref="I177:I195" si="46">J177+K177+L177</f>
        <v>0</v>
      </c>
      <c r="J177" s="139"/>
      <c r="K177" s="139"/>
      <c r="L177" s="139"/>
      <c r="M177" s="138">
        <f t="shared" ref="M177:M195" si="47">D177*17.75</f>
        <v>305.3</v>
      </c>
      <c r="N177" s="138">
        <f t="shared" ref="N177:N195" si="48">D177*2.25</f>
        <v>38.7</v>
      </c>
      <c r="O177" s="138">
        <f t="shared" ref="O177:O195" si="49">M177-N177</f>
        <v>266.6</v>
      </c>
    </row>
    <row r="178" ht="18" customHeight="1" spans="1:15">
      <c r="A178" s="137" t="s">
        <v>226</v>
      </c>
      <c r="B178" s="137" t="s">
        <v>156</v>
      </c>
      <c r="C178" s="137" t="s">
        <v>228</v>
      </c>
      <c r="D178" s="138">
        <f t="shared" si="44"/>
        <v>25</v>
      </c>
      <c r="E178" s="138">
        <f t="shared" si="45"/>
        <v>25</v>
      </c>
      <c r="F178" s="139"/>
      <c r="G178" s="139"/>
      <c r="H178" s="139">
        <v>25</v>
      </c>
      <c r="I178" s="139">
        <f t="shared" si="46"/>
        <v>0</v>
      </c>
      <c r="J178" s="139"/>
      <c r="K178" s="139"/>
      <c r="L178" s="139"/>
      <c r="M178" s="138">
        <f t="shared" si="47"/>
        <v>443.75</v>
      </c>
      <c r="N178" s="138">
        <f t="shared" si="48"/>
        <v>56.25</v>
      </c>
      <c r="O178" s="138">
        <f t="shared" si="49"/>
        <v>387.5</v>
      </c>
    </row>
    <row r="179" ht="18" customHeight="1" spans="1:15">
      <c r="A179" s="137" t="s">
        <v>226</v>
      </c>
      <c r="B179" s="137" t="s">
        <v>158</v>
      </c>
      <c r="C179" s="137" t="s">
        <v>229</v>
      </c>
      <c r="D179" s="138">
        <f t="shared" si="44"/>
        <v>20</v>
      </c>
      <c r="E179" s="138">
        <f t="shared" si="45"/>
        <v>20</v>
      </c>
      <c r="F179" s="139"/>
      <c r="G179" s="139"/>
      <c r="H179" s="139">
        <v>20</v>
      </c>
      <c r="I179" s="139">
        <f t="shared" si="46"/>
        <v>0</v>
      </c>
      <c r="J179" s="139"/>
      <c r="K179" s="139"/>
      <c r="L179" s="139"/>
      <c r="M179" s="138">
        <f t="shared" si="47"/>
        <v>355</v>
      </c>
      <c r="N179" s="138">
        <f t="shared" si="48"/>
        <v>45</v>
      </c>
      <c r="O179" s="138">
        <f t="shared" si="49"/>
        <v>310</v>
      </c>
    </row>
    <row r="180" ht="18" customHeight="1" spans="1:15">
      <c r="A180" s="135" t="s">
        <v>226</v>
      </c>
      <c r="B180" s="135" t="s">
        <v>183</v>
      </c>
      <c r="C180" s="135" t="s">
        <v>230</v>
      </c>
      <c r="D180" s="76">
        <f t="shared" si="44"/>
        <v>205</v>
      </c>
      <c r="E180" s="76">
        <f t="shared" si="45"/>
        <v>205</v>
      </c>
      <c r="F180" s="136"/>
      <c r="G180" s="136"/>
      <c r="H180" s="136">
        <v>205</v>
      </c>
      <c r="I180" s="136">
        <f t="shared" si="46"/>
        <v>0</v>
      </c>
      <c r="J180" s="136"/>
      <c r="K180" s="136"/>
      <c r="L180" s="136"/>
      <c r="M180" s="76">
        <f t="shared" si="47"/>
        <v>3638.75</v>
      </c>
      <c r="N180" s="76">
        <f t="shared" si="48"/>
        <v>461.25</v>
      </c>
      <c r="O180" s="76">
        <f t="shared" si="49"/>
        <v>3177.5</v>
      </c>
    </row>
    <row r="181" ht="18" customHeight="1" spans="1:15">
      <c r="A181" s="88" t="s">
        <v>226</v>
      </c>
      <c r="B181" s="88" t="s">
        <v>183</v>
      </c>
      <c r="C181" s="88" t="s">
        <v>231</v>
      </c>
      <c r="D181" s="138">
        <f t="shared" si="44"/>
        <v>37</v>
      </c>
      <c r="E181" s="138">
        <f t="shared" si="45"/>
        <v>37</v>
      </c>
      <c r="F181" s="90"/>
      <c r="G181" s="90"/>
      <c r="H181" s="90">
        <v>37</v>
      </c>
      <c r="I181" s="90">
        <f t="shared" si="46"/>
        <v>0</v>
      </c>
      <c r="J181" s="90"/>
      <c r="K181" s="90"/>
      <c r="L181" s="90"/>
      <c r="M181" s="138">
        <f t="shared" si="47"/>
        <v>656.75</v>
      </c>
      <c r="N181" s="138">
        <f t="shared" si="48"/>
        <v>83.25</v>
      </c>
      <c r="O181" s="138">
        <f t="shared" si="49"/>
        <v>573.5</v>
      </c>
    </row>
    <row r="182" ht="18" customHeight="1" spans="1:15">
      <c r="A182" s="137" t="s">
        <v>226</v>
      </c>
      <c r="B182" s="137" t="s">
        <v>185</v>
      </c>
      <c r="C182" s="137" t="s">
        <v>232</v>
      </c>
      <c r="D182" s="138">
        <f t="shared" si="44"/>
        <v>103.8</v>
      </c>
      <c r="E182" s="138">
        <f t="shared" si="45"/>
        <v>103.8</v>
      </c>
      <c r="F182" s="139"/>
      <c r="G182" s="139"/>
      <c r="H182" s="139">
        <v>103.8</v>
      </c>
      <c r="I182" s="139">
        <f t="shared" si="46"/>
        <v>0</v>
      </c>
      <c r="J182" s="139"/>
      <c r="K182" s="139"/>
      <c r="L182" s="139"/>
      <c r="M182" s="138">
        <f t="shared" si="47"/>
        <v>1842.45</v>
      </c>
      <c r="N182" s="138">
        <f t="shared" si="48"/>
        <v>233.55</v>
      </c>
      <c r="O182" s="138">
        <f t="shared" si="49"/>
        <v>1608.9</v>
      </c>
    </row>
    <row r="183" ht="18" customHeight="1" spans="1:15">
      <c r="A183" s="137" t="s">
        <v>226</v>
      </c>
      <c r="B183" s="137" t="s">
        <v>233</v>
      </c>
      <c r="C183" s="137" t="s">
        <v>234</v>
      </c>
      <c r="D183" s="138">
        <f t="shared" si="44"/>
        <v>132</v>
      </c>
      <c r="E183" s="138">
        <f t="shared" si="45"/>
        <v>132</v>
      </c>
      <c r="F183" s="139"/>
      <c r="G183" s="139"/>
      <c r="H183" s="139">
        <v>132</v>
      </c>
      <c r="I183" s="139">
        <f t="shared" si="46"/>
        <v>0</v>
      </c>
      <c r="J183" s="139"/>
      <c r="K183" s="139"/>
      <c r="L183" s="139"/>
      <c r="M183" s="138">
        <f t="shared" si="47"/>
        <v>2343</v>
      </c>
      <c r="N183" s="138">
        <f t="shared" si="48"/>
        <v>297</v>
      </c>
      <c r="O183" s="138">
        <f t="shared" si="49"/>
        <v>2046</v>
      </c>
    </row>
    <row r="184" s="106" customFormat="1" ht="18" customHeight="1" spans="1:15">
      <c r="A184" s="147" t="s">
        <v>226</v>
      </c>
      <c r="B184" s="147" t="s">
        <v>44</v>
      </c>
      <c r="C184" s="147" t="s">
        <v>235</v>
      </c>
      <c r="D184" s="76">
        <f t="shared" si="44"/>
        <v>42.9</v>
      </c>
      <c r="E184" s="76">
        <f t="shared" si="45"/>
        <v>42.9</v>
      </c>
      <c r="F184" s="148"/>
      <c r="G184" s="148"/>
      <c r="H184" s="148">
        <v>42.9</v>
      </c>
      <c r="I184" s="148">
        <f t="shared" si="46"/>
        <v>0</v>
      </c>
      <c r="J184" s="148"/>
      <c r="K184" s="148"/>
      <c r="L184" s="148"/>
      <c r="M184" s="76">
        <f t="shared" si="47"/>
        <v>761.475</v>
      </c>
      <c r="N184" s="76">
        <f t="shared" si="48"/>
        <v>96.525</v>
      </c>
      <c r="O184" s="76">
        <f t="shared" si="49"/>
        <v>664.95</v>
      </c>
    </row>
    <row r="185" s="108" customFormat="1" ht="18" customHeight="1" spans="1:15">
      <c r="A185" s="88" t="s">
        <v>226</v>
      </c>
      <c r="B185" s="88" t="s">
        <v>58</v>
      </c>
      <c r="C185" s="88" t="s">
        <v>236</v>
      </c>
      <c r="D185" s="138">
        <f t="shared" si="44"/>
        <v>37.3</v>
      </c>
      <c r="E185" s="138">
        <f t="shared" si="45"/>
        <v>37.3</v>
      </c>
      <c r="F185" s="90"/>
      <c r="G185" s="90"/>
      <c r="H185" s="90">
        <v>37.3</v>
      </c>
      <c r="I185" s="90">
        <f t="shared" si="46"/>
        <v>0</v>
      </c>
      <c r="J185" s="90"/>
      <c r="K185" s="90"/>
      <c r="L185" s="90"/>
      <c r="M185" s="138">
        <f t="shared" si="47"/>
        <v>662.075</v>
      </c>
      <c r="N185" s="138">
        <f t="shared" si="48"/>
        <v>83.925</v>
      </c>
      <c r="O185" s="138">
        <f t="shared" si="49"/>
        <v>578.15</v>
      </c>
    </row>
    <row r="186" s="108" customFormat="1" ht="18" customHeight="1" spans="1:15">
      <c r="A186" s="88" t="s">
        <v>226</v>
      </c>
      <c r="B186" s="88" t="s">
        <v>79</v>
      </c>
      <c r="C186" s="88" t="s">
        <v>237</v>
      </c>
      <c r="D186" s="138">
        <f t="shared" si="44"/>
        <v>20</v>
      </c>
      <c r="E186" s="138">
        <f t="shared" si="45"/>
        <v>20</v>
      </c>
      <c r="F186" s="90"/>
      <c r="G186" s="90"/>
      <c r="H186" s="90">
        <v>20</v>
      </c>
      <c r="I186" s="90">
        <f t="shared" si="46"/>
        <v>0</v>
      </c>
      <c r="J186" s="90"/>
      <c r="K186" s="90"/>
      <c r="L186" s="90"/>
      <c r="M186" s="138">
        <f t="shared" si="47"/>
        <v>355</v>
      </c>
      <c r="N186" s="138">
        <f t="shared" si="48"/>
        <v>45</v>
      </c>
      <c r="O186" s="138">
        <f t="shared" si="49"/>
        <v>310</v>
      </c>
    </row>
    <row r="187" s="108" customFormat="1" ht="18" customHeight="1" spans="1:15">
      <c r="A187" s="88" t="s">
        <v>226</v>
      </c>
      <c r="B187" s="88" t="s">
        <v>93</v>
      </c>
      <c r="C187" s="88" t="s">
        <v>238</v>
      </c>
      <c r="D187" s="138">
        <f t="shared" si="44"/>
        <v>87</v>
      </c>
      <c r="E187" s="138">
        <f t="shared" si="45"/>
        <v>87</v>
      </c>
      <c r="F187" s="90"/>
      <c r="G187" s="90"/>
      <c r="H187" s="90">
        <v>87</v>
      </c>
      <c r="I187" s="90">
        <f t="shared" si="46"/>
        <v>0</v>
      </c>
      <c r="J187" s="90"/>
      <c r="K187" s="90"/>
      <c r="L187" s="90"/>
      <c r="M187" s="138">
        <f t="shared" si="47"/>
        <v>1544.25</v>
      </c>
      <c r="N187" s="138">
        <f t="shared" si="48"/>
        <v>195.75</v>
      </c>
      <c r="O187" s="138">
        <f t="shared" si="49"/>
        <v>1348.5</v>
      </c>
    </row>
    <row r="188" s="108" customFormat="1" ht="18" customHeight="1" spans="1:15">
      <c r="A188" s="88" t="s">
        <v>226</v>
      </c>
      <c r="B188" s="88" t="s">
        <v>103</v>
      </c>
      <c r="C188" s="88" t="s">
        <v>239</v>
      </c>
      <c r="D188" s="138">
        <f t="shared" si="44"/>
        <v>68</v>
      </c>
      <c r="E188" s="138">
        <f t="shared" si="45"/>
        <v>68</v>
      </c>
      <c r="F188" s="90"/>
      <c r="G188" s="90"/>
      <c r="H188" s="90">
        <v>68</v>
      </c>
      <c r="I188" s="90">
        <f t="shared" si="46"/>
        <v>0</v>
      </c>
      <c r="J188" s="90"/>
      <c r="K188" s="90"/>
      <c r="L188" s="90"/>
      <c r="M188" s="138">
        <f t="shared" si="47"/>
        <v>1207</v>
      </c>
      <c r="N188" s="138">
        <f t="shared" si="48"/>
        <v>153</v>
      </c>
      <c r="O188" s="138">
        <f t="shared" si="49"/>
        <v>1054</v>
      </c>
    </row>
    <row r="189" s="108" customFormat="1" ht="18" customHeight="1" spans="1:15">
      <c r="A189" s="88" t="s">
        <v>226</v>
      </c>
      <c r="B189" s="88" t="s">
        <v>108</v>
      </c>
      <c r="C189" s="88" t="s">
        <v>240</v>
      </c>
      <c r="D189" s="138">
        <f t="shared" si="44"/>
        <v>75.9</v>
      </c>
      <c r="E189" s="138">
        <f t="shared" si="45"/>
        <v>75.9</v>
      </c>
      <c r="F189" s="90"/>
      <c r="G189" s="90"/>
      <c r="H189" s="90">
        <v>75.9</v>
      </c>
      <c r="I189" s="90">
        <f t="shared" si="46"/>
        <v>0</v>
      </c>
      <c r="J189" s="90"/>
      <c r="K189" s="90"/>
      <c r="L189" s="90"/>
      <c r="M189" s="138">
        <f t="shared" si="47"/>
        <v>1347.225</v>
      </c>
      <c r="N189" s="138">
        <f t="shared" si="48"/>
        <v>170.775</v>
      </c>
      <c r="O189" s="138">
        <f t="shared" si="49"/>
        <v>1176.45</v>
      </c>
    </row>
    <row r="190" s="108" customFormat="1" ht="18" customHeight="1" spans="1:15">
      <c r="A190" s="88" t="s">
        <v>226</v>
      </c>
      <c r="B190" s="88" t="s">
        <v>115</v>
      </c>
      <c r="C190" s="88" t="s">
        <v>241</v>
      </c>
      <c r="D190" s="138">
        <f t="shared" si="44"/>
        <v>68</v>
      </c>
      <c r="E190" s="138">
        <f t="shared" si="45"/>
        <v>68</v>
      </c>
      <c r="F190" s="90"/>
      <c r="G190" s="90"/>
      <c r="H190" s="90">
        <v>68</v>
      </c>
      <c r="I190" s="90">
        <f t="shared" si="46"/>
        <v>0</v>
      </c>
      <c r="J190" s="90"/>
      <c r="K190" s="90"/>
      <c r="L190" s="90"/>
      <c r="M190" s="138">
        <f t="shared" si="47"/>
        <v>1207</v>
      </c>
      <c r="N190" s="138">
        <f t="shared" si="48"/>
        <v>153</v>
      </c>
      <c r="O190" s="138">
        <f t="shared" si="49"/>
        <v>1054</v>
      </c>
    </row>
    <row r="191" s="108" customFormat="1" ht="18" customHeight="1" spans="1:15">
      <c r="A191" s="88" t="s">
        <v>226</v>
      </c>
      <c r="B191" s="88" t="s">
        <v>144</v>
      </c>
      <c r="C191" s="88" t="s">
        <v>242</v>
      </c>
      <c r="D191" s="138">
        <f t="shared" si="44"/>
        <v>28</v>
      </c>
      <c r="E191" s="138">
        <f t="shared" si="45"/>
        <v>28</v>
      </c>
      <c r="F191" s="90"/>
      <c r="G191" s="90"/>
      <c r="H191" s="90">
        <v>28</v>
      </c>
      <c r="I191" s="90">
        <f t="shared" si="46"/>
        <v>0</v>
      </c>
      <c r="J191" s="90"/>
      <c r="K191" s="90"/>
      <c r="L191" s="90"/>
      <c r="M191" s="138">
        <f t="shared" si="47"/>
        <v>497</v>
      </c>
      <c r="N191" s="138">
        <f t="shared" si="48"/>
        <v>63</v>
      </c>
      <c r="O191" s="138">
        <f t="shared" si="49"/>
        <v>434</v>
      </c>
    </row>
    <row r="192" s="108" customFormat="1" ht="18" customHeight="1" spans="1:15">
      <c r="A192" s="88" t="s">
        <v>226</v>
      </c>
      <c r="B192" s="88" t="s">
        <v>148</v>
      </c>
      <c r="C192" s="88" t="s">
        <v>243</v>
      </c>
      <c r="D192" s="138">
        <f t="shared" si="44"/>
        <v>64</v>
      </c>
      <c r="E192" s="138">
        <f t="shared" si="45"/>
        <v>64</v>
      </c>
      <c r="F192" s="90"/>
      <c r="G192" s="90"/>
      <c r="H192" s="90">
        <v>64</v>
      </c>
      <c r="I192" s="90">
        <f t="shared" si="46"/>
        <v>0</v>
      </c>
      <c r="J192" s="90"/>
      <c r="K192" s="90"/>
      <c r="L192" s="90"/>
      <c r="M192" s="138">
        <f t="shared" si="47"/>
        <v>1136</v>
      </c>
      <c r="N192" s="138">
        <f t="shared" si="48"/>
        <v>144</v>
      </c>
      <c r="O192" s="138">
        <f t="shared" si="49"/>
        <v>992</v>
      </c>
    </row>
    <row r="193" s="108" customFormat="1" ht="18" customHeight="1" spans="1:15">
      <c r="A193" s="88" t="s">
        <v>226</v>
      </c>
      <c r="B193" s="88"/>
      <c r="C193" s="88" t="s">
        <v>244</v>
      </c>
      <c r="D193" s="138">
        <f t="shared" si="44"/>
        <v>13.1</v>
      </c>
      <c r="E193" s="138">
        <f t="shared" si="45"/>
        <v>13.1</v>
      </c>
      <c r="F193" s="90"/>
      <c r="G193" s="90"/>
      <c r="H193" s="90">
        <v>13.1</v>
      </c>
      <c r="I193" s="90">
        <f t="shared" si="46"/>
        <v>0</v>
      </c>
      <c r="J193" s="90"/>
      <c r="K193" s="90"/>
      <c r="L193" s="90"/>
      <c r="M193" s="138">
        <f t="shared" si="47"/>
        <v>232.525</v>
      </c>
      <c r="N193" s="138">
        <f t="shared" si="48"/>
        <v>29.475</v>
      </c>
      <c r="O193" s="138">
        <f t="shared" si="49"/>
        <v>203.05</v>
      </c>
    </row>
    <row r="194" s="1" customFormat="1" ht="18" customHeight="1" spans="1:15">
      <c r="A194" s="147" t="s">
        <v>226</v>
      </c>
      <c r="B194" s="147"/>
      <c r="C194" s="147" t="s">
        <v>245</v>
      </c>
      <c r="D194" s="76">
        <f t="shared" si="44"/>
        <v>15</v>
      </c>
      <c r="E194" s="76">
        <f t="shared" si="45"/>
        <v>15</v>
      </c>
      <c r="F194" s="148"/>
      <c r="G194" s="148"/>
      <c r="H194" s="148">
        <v>15</v>
      </c>
      <c r="I194" s="148">
        <f t="shared" si="46"/>
        <v>0</v>
      </c>
      <c r="J194" s="148"/>
      <c r="K194" s="148"/>
      <c r="L194" s="148"/>
      <c r="M194" s="76">
        <f t="shared" si="47"/>
        <v>266.25</v>
      </c>
      <c r="N194" s="76">
        <f t="shared" si="48"/>
        <v>33.75</v>
      </c>
      <c r="O194" s="76">
        <f t="shared" si="49"/>
        <v>232.5</v>
      </c>
    </row>
    <row r="195" s="1" customFormat="1" ht="18" customHeight="1" spans="1:15">
      <c r="A195" s="88" t="s">
        <v>226</v>
      </c>
      <c r="B195" s="88"/>
      <c r="C195" s="88" t="s">
        <v>246</v>
      </c>
      <c r="D195" s="138">
        <f t="shared" si="44"/>
        <v>13.1</v>
      </c>
      <c r="E195" s="138">
        <f t="shared" si="45"/>
        <v>13.1</v>
      </c>
      <c r="F195" s="90"/>
      <c r="G195" s="90"/>
      <c r="H195" s="90">
        <v>13.1</v>
      </c>
      <c r="I195" s="90">
        <f t="shared" si="46"/>
        <v>0</v>
      </c>
      <c r="J195" s="90"/>
      <c r="K195" s="90"/>
      <c r="L195" s="90"/>
      <c r="M195" s="138">
        <f t="shared" si="47"/>
        <v>232.525</v>
      </c>
      <c r="N195" s="138">
        <f t="shared" si="48"/>
        <v>29.475</v>
      </c>
      <c r="O195" s="138">
        <f t="shared" si="49"/>
        <v>203.05</v>
      </c>
    </row>
  </sheetData>
  <autoFilter ref="A6:XFD195">
    <extLst/>
  </autoFilter>
  <mergeCells count="12">
    <mergeCell ref="A1:O1"/>
    <mergeCell ref="B2:C2"/>
    <mergeCell ref="D3:L3"/>
    <mergeCell ref="E4:H4"/>
    <mergeCell ref="I4:L4"/>
    <mergeCell ref="A3:A5"/>
    <mergeCell ref="B3:B5"/>
    <mergeCell ref="C3:C5"/>
    <mergeCell ref="D4:D5"/>
    <mergeCell ref="M3:M5"/>
    <mergeCell ref="N3:N5"/>
    <mergeCell ref="O3:O5"/>
  </mergeCells>
  <conditionalFormatting sqref="C7">
    <cfRule type="duplicateValues" dxfId="0" priority="8"/>
  </conditionalFormatting>
  <conditionalFormatting sqref="C8">
    <cfRule type="duplicateValues" dxfId="0" priority="9"/>
  </conditionalFormatting>
  <conditionalFormatting sqref="C107">
    <cfRule type="duplicateValues" dxfId="0" priority="6"/>
  </conditionalFormatting>
  <conditionalFormatting sqref="C109">
    <cfRule type="duplicateValues" dxfId="0" priority="5"/>
  </conditionalFormatting>
  <conditionalFormatting sqref="C122">
    <cfRule type="duplicateValues" dxfId="0" priority="4"/>
  </conditionalFormatting>
  <conditionalFormatting sqref="C132">
    <cfRule type="duplicateValues" dxfId="0" priority="3"/>
  </conditionalFormatting>
  <conditionalFormatting sqref="C151">
    <cfRule type="duplicateValues" dxfId="0" priority="2"/>
  </conditionalFormatting>
  <conditionalFormatting sqref="C176">
    <cfRule type="duplicateValues" dxfId="0" priority="1"/>
  </conditionalFormatting>
  <conditionalFormatting sqref="C194">
    <cfRule type="duplicateValues" dxfId="0" priority="14"/>
  </conditionalFormatting>
  <conditionalFormatting sqref="C195">
    <cfRule type="duplicateValues" dxfId="0" priority="13"/>
  </conditionalFormatting>
  <conditionalFormatting sqref="C1:C5 C9:C106 C108 C110:C121 C123:C131 C133:C150 C152:C175 C177:C184 C196:C1048576">
    <cfRule type="duplicateValues" dxfId="0" priority="20"/>
  </conditionalFormatting>
  <printOptions horizontalCentered="1"/>
  <pageMargins left="0.708661417322835" right="0.708661417322835" top="0.748031496062992" bottom="0.748031496062992" header="0.31496062992126" footer="0.31496062992126"/>
  <pageSetup paperSize="9" scale="84" orientation="landscape"/>
  <headerFooter>
    <oddFooter>&amp;C共&amp;N页，第&amp;P页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S582"/>
  <sheetViews>
    <sheetView view="pageBreakPreview" zoomScaleNormal="100" workbookViewId="0">
      <selection activeCell="P2" sqref="P$1:R$1048576"/>
    </sheetView>
  </sheetViews>
  <sheetFormatPr defaultColWidth="9" defaultRowHeight="15.6"/>
  <cols>
    <col min="1" max="1" width="9.12962962962963" style="29" customWidth="1"/>
    <col min="2" max="2" width="5.75" style="29" customWidth="1"/>
    <col min="3" max="3" width="7.12962962962963" style="30" customWidth="1"/>
    <col min="4" max="5" width="7.5" style="32" customWidth="1"/>
    <col min="6" max="7" width="6" style="32" customWidth="1"/>
    <col min="8" max="8" width="7.5" style="32" customWidth="1"/>
    <col min="9" max="9" width="4.5" style="32" customWidth="1"/>
    <col min="10" max="12" width="5.75" style="32" customWidth="1"/>
    <col min="13" max="14" width="7.5" style="32" customWidth="1"/>
    <col min="15" max="15" width="7.5" style="33" customWidth="1"/>
    <col min="16" max="16" width="10.5" style="1" customWidth="1"/>
    <col min="17" max="17" width="9" style="1"/>
    <col min="18" max="18" width="11.6296296296296" style="1" customWidth="1"/>
    <col min="19" max="16384" width="9" style="1"/>
  </cols>
  <sheetData>
    <row r="1" s="25" customFormat="1" ht="40.5" customHeight="1" spans="1:15">
      <c r="A1" s="34" t="s">
        <v>247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="25" customFormat="1" spans="1:15">
      <c r="A2" s="66" t="s">
        <v>248</v>
      </c>
      <c r="B2" s="36" t="s">
        <v>34</v>
      </c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="25" customFormat="1" ht="36.75" customHeight="1" spans="1:15">
      <c r="A3" s="39" t="s">
        <v>35</v>
      </c>
      <c r="B3" s="39" t="s">
        <v>36</v>
      </c>
      <c r="C3" s="39" t="s">
        <v>37</v>
      </c>
      <c r="D3" s="40" t="s">
        <v>4</v>
      </c>
      <c r="E3" s="41"/>
      <c r="F3" s="41"/>
      <c r="G3" s="41"/>
      <c r="H3" s="41"/>
      <c r="I3" s="41"/>
      <c r="J3" s="41"/>
      <c r="K3" s="41"/>
      <c r="L3" s="53"/>
      <c r="M3" s="42" t="s">
        <v>38</v>
      </c>
      <c r="N3" s="54" t="s">
        <v>39</v>
      </c>
      <c r="O3" s="54" t="s">
        <v>40</v>
      </c>
    </row>
    <row r="4" s="25" customFormat="1" spans="1:15">
      <c r="A4" s="39"/>
      <c r="B4" s="39"/>
      <c r="C4" s="39"/>
      <c r="D4" s="42" t="s">
        <v>8</v>
      </c>
      <c r="E4" s="42" t="s">
        <v>9</v>
      </c>
      <c r="F4" s="42"/>
      <c r="G4" s="42"/>
      <c r="H4" s="42"/>
      <c r="I4" s="42" t="s">
        <v>10</v>
      </c>
      <c r="J4" s="42"/>
      <c r="K4" s="42"/>
      <c r="L4" s="42"/>
      <c r="M4" s="42"/>
      <c r="N4" s="54"/>
      <c r="O4" s="54"/>
    </row>
    <row r="5" s="25" customFormat="1" spans="1:15">
      <c r="A5" s="39"/>
      <c r="B5" s="39"/>
      <c r="C5" s="39"/>
      <c r="D5" s="42"/>
      <c r="E5" s="42" t="s">
        <v>14</v>
      </c>
      <c r="F5" s="42" t="s">
        <v>11</v>
      </c>
      <c r="G5" s="42" t="s">
        <v>12</v>
      </c>
      <c r="H5" s="42" t="s">
        <v>13</v>
      </c>
      <c r="I5" s="42" t="s">
        <v>14</v>
      </c>
      <c r="J5" s="42" t="s">
        <v>11</v>
      </c>
      <c r="K5" s="42" t="s">
        <v>12</v>
      </c>
      <c r="L5" s="42" t="s">
        <v>13</v>
      </c>
      <c r="M5" s="42"/>
      <c r="N5" s="54"/>
      <c r="O5" s="54"/>
    </row>
    <row r="6" s="25" customFormat="1" spans="1:15">
      <c r="A6" s="39"/>
      <c r="B6" s="39"/>
      <c r="C6" s="39"/>
      <c r="D6" s="42"/>
      <c r="E6" s="42"/>
      <c r="F6" s="42"/>
      <c r="G6" s="42"/>
      <c r="H6" s="42"/>
      <c r="I6" s="42"/>
      <c r="J6" s="42"/>
      <c r="K6" s="42"/>
      <c r="L6" s="42"/>
      <c r="M6" s="42"/>
      <c r="N6" s="54"/>
      <c r="O6" s="54"/>
    </row>
    <row r="7" s="26" customFormat="1" ht="18" customHeight="1" spans="1:15">
      <c r="A7" s="44" t="s">
        <v>18</v>
      </c>
      <c r="B7" s="44"/>
      <c r="C7" s="44" t="s">
        <v>8</v>
      </c>
      <c r="D7" s="45">
        <f>SUM(D8,D130,D237,D400)</f>
        <v>23404.29</v>
      </c>
      <c r="E7" s="45">
        <f t="shared" ref="E7:O7" si="0">SUM(E8,E130,E237,E400)</f>
        <v>23404.29</v>
      </c>
      <c r="F7" s="45">
        <f t="shared" si="0"/>
        <v>0</v>
      </c>
      <c r="G7" s="45">
        <f t="shared" si="0"/>
        <v>0</v>
      </c>
      <c r="H7" s="45">
        <f t="shared" si="0"/>
        <v>23404.29</v>
      </c>
      <c r="I7" s="45">
        <f t="shared" si="0"/>
        <v>0</v>
      </c>
      <c r="J7" s="45">
        <f t="shared" si="0"/>
        <v>0</v>
      </c>
      <c r="K7" s="45">
        <f t="shared" si="0"/>
        <v>0</v>
      </c>
      <c r="L7" s="45">
        <f t="shared" si="0"/>
        <v>0</v>
      </c>
      <c r="M7" s="45">
        <f t="shared" si="0"/>
        <v>415426.1475</v>
      </c>
      <c r="N7" s="45">
        <f t="shared" si="0"/>
        <v>52659.6525</v>
      </c>
      <c r="O7" s="45">
        <f t="shared" si="0"/>
        <v>362766.495</v>
      </c>
    </row>
    <row r="8" s="107" customFormat="1" ht="18" customHeight="1" spans="1:15">
      <c r="A8" s="87" t="s">
        <v>249</v>
      </c>
      <c r="B8" s="44"/>
      <c r="C8" s="44" t="s">
        <v>14</v>
      </c>
      <c r="D8" s="45">
        <f>SUM(D9:D129)</f>
        <v>8191.06</v>
      </c>
      <c r="E8" s="45">
        <f t="shared" ref="E8:O8" si="1">SUM(E9:E129)</f>
        <v>8191.06</v>
      </c>
      <c r="F8" s="45">
        <f t="shared" si="1"/>
        <v>0</v>
      </c>
      <c r="G8" s="45">
        <f t="shared" si="1"/>
        <v>0</v>
      </c>
      <c r="H8" s="45">
        <f t="shared" si="1"/>
        <v>8191.06</v>
      </c>
      <c r="I8" s="45">
        <f t="shared" si="1"/>
        <v>0</v>
      </c>
      <c r="J8" s="45">
        <f t="shared" si="1"/>
        <v>0</v>
      </c>
      <c r="K8" s="45">
        <f t="shared" si="1"/>
        <v>0</v>
      </c>
      <c r="L8" s="45">
        <f t="shared" si="1"/>
        <v>0</v>
      </c>
      <c r="M8" s="45">
        <f t="shared" si="1"/>
        <v>145391.315</v>
      </c>
      <c r="N8" s="45">
        <f t="shared" si="1"/>
        <v>18429.885</v>
      </c>
      <c r="O8" s="45">
        <f t="shared" si="1"/>
        <v>126961.43</v>
      </c>
    </row>
    <row r="9" ht="18" customHeight="1" spans="1:15">
      <c r="A9" s="88" t="s">
        <v>249</v>
      </c>
      <c r="B9" s="88" t="s">
        <v>44</v>
      </c>
      <c r="C9" s="88" t="s">
        <v>250</v>
      </c>
      <c r="D9" s="89">
        <f t="shared" ref="D9:D72" si="2">E9+I9</f>
        <v>37.9</v>
      </c>
      <c r="E9" s="89">
        <f t="shared" ref="E9:E72" si="3">F9+G9+H9</f>
        <v>37.9</v>
      </c>
      <c r="F9" s="90"/>
      <c r="G9" s="90"/>
      <c r="H9" s="90">
        <v>37.9</v>
      </c>
      <c r="I9" s="90">
        <f t="shared" ref="I9:I72" si="4">J9+K9+L9</f>
        <v>0</v>
      </c>
      <c r="J9" s="90"/>
      <c r="K9" s="90"/>
      <c r="L9" s="90"/>
      <c r="M9" s="89">
        <f t="shared" ref="M9:M72" si="5">D9*17.75</f>
        <v>672.725</v>
      </c>
      <c r="N9" s="89">
        <f t="shared" ref="N9:N72" si="6">D9*2.25</f>
        <v>85.275</v>
      </c>
      <c r="O9" s="89">
        <f t="shared" ref="O9:O72" si="7">M9-N9</f>
        <v>587.45</v>
      </c>
    </row>
    <row r="10" ht="18" customHeight="1" spans="1:15">
      <c r="A10" s="88" t="s">
        <v>249</v>
      </c>
      <c r="B10" s="88" t="s">
        <v>44</v>
      </c>
      <c r="C10" s="88" t="s">
        <v>251</v>
      </c>
      <c r="D10" s="89">
        <f t="shared" si="2"/>
        <v>69.8</v>
      </c>
      <c r="E10" s="89">
        <f t="shared" si="3"/>
        <v>69.8</v>
      </c>
      <c r="F10" s="90"/>
      <c r="G10" s="90"/>
      <c r="H10" s="90">
        <v>69.8</v>
      </c>
      <c r="I10" s="90">
        <f t="shared" si="4"/>
        <v>0</v>
      </c>
      <c r="J10" s="90"/>
      <c r="K10" s="90"/>
      <c r="L10" s="90"/>
      <c r="M10" s="89">
        <f t="shared" si="5"/>
        <v>1238.95</v>
      </c>
      <c r="N10" s="89">
        <f t="shared" si="6"/>
        <v>157.05</v>
      </c>
      <c r="O10" s="89">
        <f t="shared" si="7"/>
        <v>1081.9</v>
      </c>
    </row>
    <row r="11" ht="18" customHeight="1" spans="1:15">
      <c r="A11" s="88" t="s">
        <v>249</v>
      </c>
      <c r="B11" s="88" t="s">
        <v>44</v>
      </c>
      <c r="C11" s="88" t="s">
        <v>252</v>
      </c>
      <c r="D11" s="89">
        <f t="shared" si="2"/>
        <v>37.9</v>
      </c>
      <c r="E11" s="89">
        <f t="shared" si="3"/>
        <v>37.9</v>
      </c>
      <c r="F11" s="90"/>
      <c r="G11" s="90"/>
      <c r="H11" s="90">
        <v>37.9</v>
      </c>
      <c r="I11" s="90">
        <f t="shared" si="4"/>
        <v>0</v>
      </c>
      <c r="J11" s="90"/>
      <c r="K11" s="90"/>
      <c r="L11" s="90"/>
      <c r="M11" s="89">
        <f t="shared" si="5"/>
        <v>672.725</v>
      </c>
      <c r="N11" s="89">
        <f t="shared" si="6"/>
        <v>85.275</v>
      </c>
      <c r="O11" s="89">
        <f t="shared" si="7"/>
        <v>587.45</v>
      </c>
    </row>
    <row r="12" ht="18" customHeight="1" spans="1:15">
      <c r="A12" s="88" t="s">
        <v>249</v>
      </c>
      <c r="B12" s="88" t="s">
        <v>44</v>
      </c>
      <c r="C12" s="88" t="s">
        <v>253</v>
      </c>
      <c r="D12" s="89">
        <f t="shared" si="2"/>
        <v>74.6</v>
      </c>
      <c r="E12" s="89">
        <f t="shared" si="3"/>
        <v>74.6</v>
      </c>
      <c r="F12" s="90"/>
      <c r="G12" s="90"/>
      <c r="H12" s="90">
        <v>74.6</v>
      </c>
      <c r="I12" s="90">
        <f t="shared" si="4"/>
        <v>0</v>
      </c>
      <c r="J12" s="90"/>
      <c r="K12" s="90"/>
      <c r="L12" s="90"/>
      <c r="M12" s="89">
        <f t="shared" si="5"/>
        <v>1324.15</v>
      </c>
      <c r="N12" s="89">
        <f t="shared" si="6"/>
        <v>167.85</v>
      </c>
      <c r="O12" s="89">
        <f t="shared" si="7"/>
        <v>1156.3</v>
      </c>
    </row>
    <row r="13" ht="18" customHeight="1" spans="1:15">
      <c r="A13" s="88" t="s">
        <v>249</v>
      </c>
      <c r="B13" s="88" t="s">
        <v>44</v>
      </c>
      <c r="C13" s="88" t="s">
        <v>254</v>
      </c>
      <c r="D13" s="89">
        <f t="shared" si="2"/>
        <v>49.8</v>
      </c>
      <c r="E13" s="89">
        <f t="shared" si="3"/>
        <v>49.8</v>
      </c>
      <c r="F13" s="90"/>
      <c r="G13" s="90"/>
      <c r="H13" s="90">
        <v>49.8</v>
      </c>
      <c r="I13" s="90">
        <f t="shared" si="4"/>
        <v>0</v>
      </c>
      <c r="J13" s="90"/>
      <c r="K13" s="90"/>
      <c r="L13" s="90"/>
      <c r="M13" s="89">
        <f t="shared" si="5"/>
        <v>883.95</v>
      </c>
      <c r="N13" s="89">
        <f t="shared" si="6"/>
        <v>112.05</v>
      </c>
      <c r="O13" s="89">
        <f t="shared" si="7"/>
        <v>771.9</v>
      </c>
    </row>
    <row r="14" ht="18" customHeight="1" spans="1:15">
      <c r="A14" s="88" t="s">
        <v>249</v>
      </c>
      <c r="B14" s="88" t="s">
        <v>44</v>
      </c>
      <c r="C14" s="88" t="s">
        <v>255</v>
      </c>
      <c r="D14" s="89">
        <f t="shared" si="2"/>
        <v>37.9</v>
      </c>
      <c r="E14" s="89">
        <f t="shared" si="3"/>
        <v>37.9</v>
      </c>
      <c r="F14" s="90"/>
      <c r="G14" s="90"/>
      <c r="H14" s="90">
        <v>37.9</v>
      </c>
      <c r="I14" s="90">
        <f t="shared" si="4"/>
        <v>0</v>
      </c>
      <c r="J14" s="90"/>
      <c r="K14" s="90"/>
      <c r="L14" s="90"/>
      <c r="M14" s="89">
        <f t="shared" si="5"/>
        <v>672.725</v>
      </c>
      <c r="N14" s="89">
        <f t="shared" si="6"/>
        <v>85.275</v>
      </c>
      <c r="O14" s="89">
        <f t="shared" si="7"/>
        <v>587.45</v>
      </c>
    </row>
    <row r="15" ht="18" customHeight="1" spans="1:15">
      <c r="A15" s="88" t="s">
        <v>249</v>
      </c>
      <c r="B15" s="88" t="s">
        <v>44</v>
      </c>
      <c r="C15" s="88" t="s">
        <v>256</v>
      </c>
      <c r="D15" s="89">
        <f t="shared" si="2"/>
        <v>26</v>
      </c>
      <c r="E15" s="89">
        <f t="shared" si="3"/>
        <v>26</v>
      </c>
      <c r="F15" s="90"/>
      <c r="G15" s="90"/>
      <c r="H15" s="90">
        <v>26</v>
      </c>
      <c r="I15" s="90">
        <f t="shared" si="4"/>
        <v>0</v>
      </c>
      <c r="J15" s="90"/>
      <c r="K15" s="90"/>
      <c r="L15" s="90"/>
      <c r="M15" s="89">
        <f t="shared" si="5"/>
        <v>461.5</v>
      </c>
      <c r="N15" s="89">
        <f t="shared" si="6"/>
        <v>58.5</v>
      </c>
      <c r="O15" s="89">
        <f t="shared" si="7"/>
        <v>403</v>
      </c>
    </row>
    <row r="16" ht="18" customHeight="1" spans="1:15">
      <c r="A16" s="88" t="s">
        <v>249</v>
      </c>
      <c r="B16" s="88" t="s">
        <v>44</v>
      </c>
      <c r="C16" s="88" t="s">
        <v>257</v>
      </c>
      <c r="D16" s="89">
        <f t="shared" si="2"/>
        <v>49.8</v>
      </c>
      <c r="E16" s="89">
        <f t="shared" si="3"/>
        <v>49.8</v>
      </c>
      <c r="F16" s="90"/>
      <c r="G16" s="90"/>
      <c r="H16" s="90">
        <v>49.8</v>
      </c>
      <c r="I16" s="90">
        <f t="shared" si="4"/>
        <v>0</v>
      </c>
      <c r="J16" s="90"/>
      <c r="K16" s="90"/>
      <c r="L16" s="90"/>
      <c r="M16" s="89">
        <f t="shared" si="5"/>
        <v>883.95</v>
      </c>
      <c r="N16" s="89">
        <f t="shared" si="6"/>
        <v>112.05</v>
      </c>
      <c r="O16" s="89">
        <f t="shared" si="7"/>
        <v>771.9</v>
      </c>
    </row>
    <row r="17" ht="18" customHeight="1" spans="1:15">
      <c r="A17" s="88" t="s">
        <v>249</v>
      </c>
      <c r="B17" s="88" t="s">
        <v>44</v>
      </c>
      <c r="C17" s="88" t="s">
        <v>258</v>
      </c>
      <c r="D17" s="89">
        <f t="shared" si="2"/>
        <v>37.9</v>
      </c>
      <c r="E17" s="89">
        <f t="shared" si="3"/>
        <v>37.9</v>
      </c>
      <c r="F17" s="90"/>
      <c r="G17" s="90"/>
      <c r="H17" s="90">
        <v>37.9</v>
      </c>
      <c r="I17" s="90">
        <f t="shared" si="4"/>
        <v>0</v>
      </c>
      <c r="J17" s="90"/>
      <c r="K17" s="90"/>
      <c r="L17" s="90"/>
      <c r="M17" s="89">
        <f t="shared" si="5"/>
        <v>672.725</v>
      </c>
      <c r="N17" s="89">
        <f t="shared" si="6"/>
        <v>85.275</v>
      </c>
      <c r="O17" s="89">
        <f t="shared" si="7"/>
        <v>587.45</v>
      </c>
    </row>
    <row r="18" ht="18" customHeight="1" spans="1:15">
      <c r="A18" s="88" t="s">
        <v>249</v>
      </c>
      <c r="B18" s="88" t="s">
        <v>44</v>
      </c>
      <c r="C18" s="88" t="s">
        <v>259</v>
      </c>
      <c r="D18" s="89">
        <f t="shared" si="2"/>
        <v>61.7</v>
      </c>
      <c r="E18" s="89">
        <f t="shared" si="3"/>
        <v>61.7</v>
      </c>
      <c r="F18" s="90"/>
      <c r="G18" s="90"/>
      <c r="H18" s="90">
        <v>61.7</v>
      </c>
      <c r="I18" s="90">
        <f t="shared" si="4"/>
        <v>0</v>
      </c>
      <c r="J18" s="90"/>
      <c r="K18" s="90"/>
      <c r="L18" s="90"/>
      <c r="M18" s="89">
        <f t="shared" si="5"/>
        <v>1095.175</v>
      </c>
      <c r="N18" s="89">
        <f t="shared" si="6"/>
        <v>138.825</v>
      </c>
      <c r="O18" s="89">
        <f t="shared" si="7"/>
        <v>956.35</v>
      </c>
    </row>
    <row r="19" ht="18" customHeight="1" spans="1:15">
      <c r="A19" s="88" t="s">
        <v>249</v>
      </c>
      <c r="B19" s="88" t="s">
        <v>44</v>
      </c>
      <c r="C19" s="88" t="s">
        <v>260</v>
      </c>
      <c r="D19" s="89">
        <f t="shared" si="2"/>
        <v>37.9</v>
      </c>
      <c r="E19" s="89">
        <f t="shared" si="3"/>
        <v>37.9</v>
      </c>
      <c r="F19" s="90"/>
      <c r="G19" s="90"/>
      <c r="H19" s="90">
        <v>37.9</v>
      </c>
      <c r="I19" s="90">
        <f t="shared" si="4"/>
        <v>0</v>
      </c>
      <c r="J19" s="90"/>
      <c r="K19" s="90"/>
      <c r="L19" s="90"/>
      <c r="M19" s="89">
        <f t="shared" si="5"/>
        <v>672.725</v>
      </c>
      <c r="N19" s="89">
        <f t="shared" si="6"/>
        <v>85.275</v>
      </c>
      <c r="O19" s="89">
        <f t="shared" si="7"/>
        <v>587.45</v>
      </c>
    </row>
    <row r="20" ht="18" customHeight="1" spans="1:15">
      <c r="A20" s="88" t="s">
        <v>249</v>
      </c>
      <c r="B20" s="88" t="s">
        <v>44</v>
      </c>
      <c r="C20" s="88" t="s">
        <v>261</v>
      </c>
      <c r="D20" s="89">
        <f t="shared" si="2"/>
        <v>37.9</v>
      </c>
      <c r="E20" s="89">
        <f t="shared" si="3"/>
        <v>37.9</v>
      </c>
      <c r="F20" s="90"/>
      <c r="G20" s="90"/>
      <c r="H20" s="90">
        <v>37.9</v>
      </c>
      <c r="I20" s="90">
        <f t="shared" si="4"/>
        <v>0</v>
      </c>
      <c r="J20" s="90"/>
      <c r="K20" s="90"/>
      <c r="L20" s="90"/>
      <c r="M20" s="89">
        <f t="shared" si="5"/>
        <v>672.725</v>
      </c>
      <c r="N20" s="89">
        <f t="shared" si="6"/>
        <v>85.275</v>
      </c>
      <c r="O20" s="89">
        <f t="shared" si="7"/>
        <v>587.45</v>
      </c>
    </row>
    <row r="21" ht="18" customHeight="1" spans="1:15">
      <c r="A21" s="88" t="s">
        <v>249</v>
      </c>
      <c r="B21" s="88" t="s">
        <v>44</v>
      </c>
      <c r="C21" s="88" t="s">
        <v>262</v>
      </c>
      <c r="D21" s="89">
        <f t="shared" si="2"/>
        <v>37.9</v>
      </c>
      <c r="E21" s="89">
        <f t="shared" si="3"/>
        <v>37.9</v>
      </c>
      <c r="F21" s="90"/>
      <c r="G21" s="90"/>
      <c r="H21" s="90">
        <v>37.9</v>
      </c>
      <c r="I21" s="90">
        <f t="shared" si="4"/>
        <v>0</v>
      </c>
      <c r="J21" s="90"/>
      <c r="K21" s="90"/>
      <c r="L21" s="90"/>
      <c r="M21" s="89">
        <f t="shared" si="5"/>
        <v>672.725</v>
      </c>
      <c r="N21" s="89">
        <f t="shared" si="6"/>
        <v>85.275</v>
      </c>
      <c r="O21" s="89">
        <f t="shared" si="7"/>
        <v>587.45</v>
      </c>
    </row>
    <row r="22" ht="18" customHeight="1" spans="1:15">
      <c r="A22" s="88" t="s">
        <v>249</v>
      </c>
      <c r="B22" s="88" t="s">
        <v>44</v>
      </c>
      <c r="C22" s="88" t="s">
        <v>263</v>
      </c>
      <c r="D22" s="89">
        <f t="shared" si="2"/>
        <v>49.8</v>
      </c>
      <c r="E22" s="89">
        <f t="shared" si="3"/>
        <v>49.8</v>
      </c>
      <c r="F22" s="90"/>
      <c r="G22" s="90"/>
      <c r="H22" s="90">
        <v>49.8</v>
      </c>
      <c r="I22" s="90">
        <f t="shared" si="4"/>
        <v>0</v>
      </c>
      <c r="J22" s="90"/>
      <c r="K22" s="90"/>
      <c r="L22" s="90"/>
      <c r="M22" s="89">
        <f t="shared" si="5"/>
        <v>883.95</v>
      </c>
      <c r="N22" s="89">
        <f t="shared" si="6"/>
        <v>112.05</v>
      </c>
      <c r="O22" s="89">
        <f t="shared" si="7"/>
        <v>771.9</v>
      </c>
    </row>
    <row r="23" ht="18" customHeight="1" spans="1:15">
      <c r="A23" s="88" t="s">
        <v>249</v>
      </c>
      <c r="B23" s="88" t="s">
        <v>44</v>
      </c>
      <c r="C23" s="111" t="s">
        <v>264</v>
      </c>
      <c r="D23" s="89">
        <f t="shared" si="2"/>
        <v>37.9</v>
      </c>
      <c r="E23" s="89">
        <f t="shared" si="3"/>
        <v>37.9</v>
      </c>
      <c r="F23" s="90"/>
      <c r="G23" s="90"/>
      <c r="H23" s="90">
        <v>37.9</v>
      </c>
      <c r="I23" s="90">
        <f t="shared" si="4"/>
        <v>0</v>
      </c>
      <c r="J23" s="90"/>
      <c r="K23" s="90"/>
      <c r="L23" s="90"/>
      <c r="M23" s="89">
        <f t="shared" si="5"/>
        <v>672.725</v>
      </c>
      <c r="N23" s="89">
        <f t="shared" si="6"/>
        <v>85.275</v>
      </c>
      <c r="O23" s="89">
        <f t="shared" si="7"/>
        <v>587.45</v>
      </c>
    </row>
    <row r="24" ht="18" customHeight="1" spans="1:15">
      <c r="A24" s="88" t="s">
        <v>249</v>
      </c>
      <c r="B24" s="88" t="s">
        <v>44</v>
      </c>
      <c r="C24" s="88" t="s">
        <v>265</v>
      </c>
      <c r="D24" s="89">
        <f t="shared" si="2"/>
        <v>37.9</v>
      </c>
      <c r="E24" s="89">
        <f t="shared" si="3"/>
        <v>37.9</v>
      </c>
      <c r="F24" s="90"/>
      <c r="G24" s="90"/>
      <c r="H24" s="90">
        <v>37.9</v>
      </c>
      <c r="I24" s="90">
        <f t="shared" si="4"/>
        <v>0</v>
      </c>
      <c r="J24" s="90"/>
      <c r="K24" s="90"/>
      <c r="L24" s="90"/>
      <c r="M24" s="89">
        <f t="shared" si="5"/>
        <v>672.725</v>
      </c>
      <c r="N24" s="89">
        <f t="shared" si="6"/>
        <v>85.275</v>
      </c>
      <c r="O24" s="89">
        <f t="shared" si="7"/>
        <v>587.45</v>
      </c>
    </row>
    <row r="25" ht="18" customHeight="1" spans="1:15">
      <c r="A25" s="88" t="s">
        <v>249</v>
      </c>
      <c r="B25" s="88" t="s">
        <v>44</v>
      </c>
      <c r="C25" s="88" t="s">
        <v>266</v>
      </c>
      <c r="D25" s="89">
        <f t="shared" si="2"/>
        <v>26</v>
      </c>
      <c r="E25" s="89">
        <f t="shared" si="3"/>
        <v>26</v>
      </c>
      <c r="F25" s="90"/>
      <c r="G25" s="90"/>
      <c r="H25" s="90">
        <v>26</v>
      </c>
      <c r="I25" s="90">
        <f t="shared" si="4"/>
        <v>0</v>
      </c>
      <c r="J25" s="90"/>
      <c r="K25" s="90"/>
      <c r="L25" s="90"/>
      <c r="M25" s="89">
        <f t="shared" si="5"/>
        <v>461.5</v>
      </c>
      <c r="N25" s="89">
        <f t="shared" si="6"/>
        <v>58.5</v>
      </c>
      <c r="O25" s="89">
        <f t="shared" si="7"/>
        <v>403</v>
      </c>
    </row>
    <row r="26" ht="18" customHeight="1" spans="1:15">
      <c r="A26" s="88" t="s">
        <v>249</v>
      </c>
      <c r="B26" s="88" t="s">
        <v>44</v>
      </c>
      <c r="C26" s="88" t="s">
        <v>267</v>
      </c>
      <c r="D26" s="89">
        <f t="shared" si="2"/>
        <v>26</v>
      </c>
      <c r="E26" s="89">
        <f t="shared" si="3"/>
        <v>26</v>
      </c>
      <c r="F26" s="90"/>
      <c r="G26" s="90"/>
      <c r="H26" s="90">
        <v>26</v>
      </c>
      <c r="I26" s="90">
        <f t="shared" si="4"/>
        <v>0</v>
      </c>
      <c r="J26" s="90"/>
      <c r="K26" s="90"/>
      <c r="L26" s="90"/>
      <c r="M26" s="89">
        <f t="shared" si="5"/>
        <v>461.5</v>
      </c>
      <c r="N26" s="89">
        <f t="shared" si="6"/>
        <v>58.5</v>
      </c>
      <c r="O26" s="89">
        <f t="shared" si="7"/>
        <v>403</v>
      </c>
    </row>
    <row r="27" ht="18" customHeight="1" spans="1:15">
      <c r="A27" s="88" t="s">
        <v>249</v>
      </c>
      <c r="B27" s="88" t="s">
        <v>44</v>
      </c>
      <c r="C27" s="88" t="s">
        <v>268</v>
      </c>
      <c r="D27" s="89">
        <f t="shared" si="2"/>
        <v>61.2</v>
      </c>
      <c r="E27" s="89">
        <f t="shared" si="3"/>
        <v>61.2</v>
      </c>
      <c r="F27" s="90"/>
      <c r="G27" s="90"/>
      <c r="H27" s="90">
        <v>61.2</v>
      </c>
      <c r="I27" s="90">
        <f t="shared" si="4"/>
        <v>0</v>
      </c>
      <c r="J27" s="90"/>
      <c r="K27" s="90"/>
      <c r="L27" s="90"/>
      <c r="M27" s="89">
        <f t="shared" si="5"/>
        <v>1086.3</v>
      </c>
      <c r="N27" s="89">
        <f t="shared" si="6"/>
        <v>137.7</v>
      </c>
      <c r="O27" s="89">
        <f t="shared" si="7"/>
        <v>948.6</v>
      </c>
    </row>
    <row r="28" ht="18" customHeight="1" spans="1:15">
      <c r="A28" s="88" t="s">
        <v>249</v>
      </c>
      <c r="B28" s="88" t="s">
        <v>44</v>
      </c>
      <c r="C28" s="88" t="s">
        <v>269</v>
      </c>
      <c r="D28" s="89">
        <f t="shared" si="2"/>
        <v>26</v>
      </c>
      <c r="E28" s="89">
        <f t="shared" si="3"/>
        <v>26</v>
      </c>
      <c r="F28" s="90"/>
      <c r="G28" s="90"/>
      <c r="H28" s="90">
        <v>26</v>
      </c>
      <c r="I28" s="90">
        <f t="shared" si="4"/>
        <v>0</v>
      </c>
      <c r="J28" s="90"/>
      <c r="K28" s="90"/>
      <c r="L28" s="90"/>
      <c r="M28" s="89">
        <f t="shared" si="5"/>
        <v>461.5</v>
      </c>
      <c r="N28" s="89">
        <f t="shared" si="6"/>
        <v>58.5</v>
      </c>
      <c r="O28" s="89">
        <f t="shared" si="7"/>
        <v>403</v>
      </c>
    </row>
    <row r="29" ht="18" customHeight="1" spans="1:15">
      <c r="A29" s="88" t="s">
        <v>249</v>
      </c>
      <c r="B29" s="88" t="s">
        <v>44</v>
      </c>
      <c r="C29" s="88" t="s">
        <v>270</v>
      </c>
      <c r="D29" s="89">
        <f t="shared" si="2"/>
        <v>37.9</v>
      </c>
      <c r="E29" s="89">
        <f t="shared" si="3"/>
        <v>37.9</v>
      </c>
      <c r="F29" s="90"/>
      <c r="G29" s="90"/>
      <c r="H29" s="90">
        <v>37.9</v>
      </c>
      <c r="I29" s="90">
        <f t="shared" si="4"/>
        <v>0</v>
      </c>
      <c r="J29" s="90"/>
      <c r="K29" s="90"/>
      <c r="L29" s="90"/>
      <c r="M29" s="89">
        <f t="shared" si="5"/>
        <v>672.725</v>
      </c>
      <c r="N29" s="89">
        <f t="shared" si="6"/>
        <v>85.275</v>
      </c>
      <c r="O29" s="89">
        <f t="shared" si="7"/>
        <v>587.45</v>
      </c>
    </row>
    <row r="30" ht="18" customHeight="1" spans="1:15">
      <c r="A30" s="88" t="s">
        <v>249</v>
      </c>
      <c r="B30" s="88" t="s">
        <v>44</v>
      </c>
      <c r="C30" s="88" t="s">
        <v>271</v>
      </c>
      <c r="D30" s="89">
        <f t="shared" si="2"/>
        <v>49.8</v>
      </c>
      <c r="E30" s="89">
        <f t="shared" si="3"/>
        <v>49.8</v>
      </c>
      <c r="F30" s="90"/>
      <c r="G30" s="90"/>
      <c r="H30" s="90">
        <v>49.8</v>
      </c>
      <c r="I30" s="90">
        <f t="shared" si="4"/>
        <v>0</v>
      </c>
      <c r="J30" s="90"/>
      <c r="K30" s="90"/>
      <c r="L30" s="90"/>
      <c r="M30" s="89">
        <f t="shared" si="5"/>
        <v>883.95</v>
      </c>
      <c r="N30" s="89">
        <f t="shared" si="6"/>
        <v>112.05</v>
      </c>
      <c r="O30" s="89">
        <f t="shared" si="7"/>
        <v>771.9</v>
      </c>
    </row>
    <row r="31" ht="18" customHeight="1" spans="1:15">
      <c r="A31" s="88" t="s">
        <v>249</v>
      </c>
      <c r="B31" s="88" t="s">
        <v>44</v>
      </c>
      <c r="C31" s="88" t="s">
        <v>272</v>
      </c>
      <c r="D31" s="89">
        <f t="shared" si="2"/>
        <v>49.8</v>
      </c>
      <c r="E31" s="89">
        <f t="shared" si="3"/>
        <v>49.8</v>
      </c>
      <c r="F31" s="90"/>
      <c r="G31" s="90"/>
      <c r="H31" s="90">
        <v>49.8</v>
      </c>
      <c r="I31" s="90">
        <f t="shared" si="4"/>
        <v>0</v>
      </c>
      <c r="J31" s="90"/>
      <c r="K31" s="90"/>
      <c r="L31" s="90"/>
      <c r="M31" s="89">
        <f t="shared" si="5"/>
        <v>883.95</v>
      </c>
      <c r="N31" s="89">
        <f t="shared" si="6"/>
        <v>112.05</v>
      </c>
      <c r="O31" s="89">
        <f t="shared" si="7"/>
        <v>771.9</v>
      </c>
    </row>
    <row r="32" ht="18" customHeight="1" spans="1:15">
      <c r="A32" s="88" t="s">
        <v>249</v>
      </c>
      <c r="B32" s="88" t="s">
        <v>44</v>
      </c>
      <c r="C32" s="88" t="s">
        <v>273</v>
      </c>
      <c r="D32" s="89">
        <f t="shared" si="2"/>
        <v>49.8</v>
      </c>
      <c r="E32" s="89">
        <f t="shared" si="3"/>
        <v>49.8</v>
      </c>
      <c r="F32" s="90"/>
      <c r="G32" s="90"/>
      <c r="H32" s="90">
        <v>49.8</v>
      </c>
      <c r="I32" s="90">
        <f t="shared" si="4"/>
        <v>0</v>
      </c>
      <c r="J32" s="90"/>
      <c r="K32" s="90"/>
      <c r="L32" s="90"/>
      <c r="M32" s="89">
        <f t="shared" si="5"/>
        <v>883.95</v>
      </c>
      <c r="N32" s="89">
        <f t="shared" si="6"/>
        <v>112.05</v>
      </c>
      <c r="O32" s="89">
        <f t="shared" si="7"/>
        <v>771.9</v>
      </c>
    </row>
    <row r="33" ht="18" customHeight="1" spans="1:15">
      <c r="A33" s="88" t="s">
        <v>249</v>
      </c>
      <c r="B33" s="88" t="s">
        <v>44</v>
      </c>
      <c r="C33" s="88" t="s">
        <v>274</v>
      </c>
      <c r="D33" s="89">
        <f t="shared" si="2"/>
        <v>37.9</v>
      </c>
      <c r="E33" s="89">
        <f t="shared" si="3"/>
        <v>37.9</v>
      </c>
      <c r="F33" s="90"/>
      <c r="G33" s="90"/>
      <c r="H33" s="90">
        <v>37.9</v>
      </c>
      <c r="I33" s="90">
        <f t="shared" si="4"/>
        <v>0</v>
      </c>
      <c r="J33" s="90"/>
      <c r="K33" s="90"/>
      <c r="L33" s="90"/>
      <c r="M33" s="89">
        <f t="shared" si="5"/>
        <v>672.725</v>
      </c>
      <c r="N33" s="89">
        <f t="shared" si="6"/>
        <v>85.275</v>
      </c>
      <c r="O33" s="89">
        <f t="shared" si="7"/>
        <v>587.45</v>
      </c>
    </row>
    <row r="34" ht="18" customHeight="1" spans="1:15">
      <c r="A34" s="88" t="s">
        <v>249</v>
      </c>
      <c r="B34" s="88" t="s">
        <v>58</v>
      </c>
      <c r="C34" s="111" t="s">
        <v>275</v>
      </c>
      <c r="D34" s="89">
        <f t="shared" si="2"/>
        <v>38</v>
      </c>
      <c r="E34" s="89">
        <f t="shared" si="3"/>
        <v>38</v>
      </c>
      <c r="F34" s="90"/>
      <c r="G34" s="90"/>
      <c r="H34" s="90">
        <v>38</v>
      </c>
      <c r="I34" s="90">
        <f t="shared" si="4"/>
        <v>0</v>
      </c>
      <c r="J34" s="90"/>
      <c r="K34" s="90"/>
      <c r="L34" s="90"/>
      <c r="M34" s="89">
        <f t="shared" si="5"/>
        <v>674.5</v>
      </c>
      <c r="N34" s="89">
        <f t="shared" si="6"/>
        <v>85.5</v>
      </c>
      <c r="O34" s="89">
        <f t="shared" si="7"/>
        <v>589</v>
      </c>
    </row>
    <row r="35" ht="18" customHeight="1" spans="1:15">
      <c r="A35" s="88" t="s">
        <v>249</v>
      </c>
      <c r="B35" s="88" t="s">
        <v>58</v>
      </c>
      <c r="C35" s="88" t="s">
        <v>276</v>
      </c>
      <c r="D35" s="89">
        <f t="shared" si="2"/>
        <v>58.1</v>
      </c>
      <c r="E35" s="89">
        <f t="shared" si="3"/>
        <v>58.1</v>
      </c>
      <c r="F35" s="90"/>
      <c r="G35" s="90"/>
      <c r="H35" s="90">
        <v>58.1</v>
      </c>
      <c r="I35" s="90">
        <f t="shared" si="4"/>
        <v>0</v>
      </c>
      <c r="J35" s="90"/>
      <c r="K35" s="90"/>
      <c r="L35" s="90"/>
      <c r="M35" s="89">
        <f t="shared" si="5"/>
        <v>1031.275</v>
      </c>
      <c r="N35" s="89">
        <f t="shared" si="6"/>
        <v>130.725</v>
      </c>
      <c r="O35" s="89">
        <f t="shared" si="7"/>
        <v>900.55</v>
      </c>
    </row>
    <row r="36" ht="18" customHeight="1" spans="1:15">
      <c r="A36" s="88" t="s">
        <v>249</v>
      </c>
      <c r="B36" s="88" t="s">
        <v>58</v>
      </c>
      <c r="C36" s="88" t="s">
        <v>277</v>
      </c>
      <c r="D36" s="89">
        <f t="shared" si="2"/>
        <v>28</v>
      </c>
      <c r="E36" s="89">
        <f t="shared" si="3"/>
        <v>28</v>
      </c>
      <c r="F36" s="90"/>
      <c r="G36" s="90"/>
      <c r="H36" s="90">
        <v>28</v>
      </c>
      <c r="I36" s="90">
        <f t="shared" si="4"/>
        <v>0</v>
      </c>
      <c r="J36" s="90"/>
      <c r="K36" s="90"/>
      <c r="L36" s="90"/>
      <c r="M36" s="89">
        <f t="shared" si="5"/>
        <v>497</v>
      </c>
      <c r="N36" s="89">
        <f t="shared" si="6"/>
        <v>63</v>
      </c>
      <c r="O36" s="89">
        <f t="shared" si="7"/>
        <v>434</v>
      </c>
    </row>
    <row r="37" ht="18" customHeight="1" spans="1:15">
      <c r="A37" s="88" t="s">
        <v>249</v>
      </c>
      <c r="B37" s="88" t="s">
        <v>58</v>
      </c>
      <c r="C37" s="88" t="s">
        <v>278</v>
      </c>
      <c r="D37" s="89">
        <f t="shared" si="2"/>
        <v>38</v>
      </c>
      <c r="E37" s="89">
        <f t="shared" si="3"/>
        <v>38</v>
      </c>
      <c r="F37" s="90"/>
      <c r="G37" s="90"/>
      <c r="H37" s="90">
        <v>38</v>
      </c>
      <c r="I37" s="90">
        <f t="shared" si="4"/>
        <v>0</v>
      </c>
      <c r="J37" s="90"/>
      <c r="K37" s="90"/>
      <c r="L37" s="90"/>
      <c r="M37" s="89">
        <f t="shared" si="5"/>
        <v>674.5</v>
      </c>
      <c r="N37" s="89">
        <f t="shared" si="6"/>
        <v>85.5</v>
      </c>
      <c r="O37" s="89">
        <f t="shared" si="7"/>
        <v>589</v>
      </c>
    </row>
    <row r="38" ht="18" customHeight="1" spans="1:15">
      <c r="A38" s="88" t="s">
        <v>249</v>
      </c>
      <c r="B38" s="88" t="s">
        <v>58</v>
      </c>
      <c r="C38" s="88" t="s">
        <v>279</v>
      </c>
      <c r="D38" s="89">
        <f t="shared" si="2"/>
        <v>28</v>
      </c>
      <c r="E38" s="89">
        <f t="shared" si="3"/>
        <v>28</v>
      </c>
      <c r="F38" s="90"/>
      <c r="G38" s="90"/>
      <c r="H38" s="90">
        <v>28</v>
      </c>
      <c r="I38" s="90">
        <f t="shared" si="4"/>
        <v>0</v>
      </c>
      <c r="J38" s="90"/>
      <c r="K38" s="90"/>
      <c r="L38" s="90"/>
      <c r="M38" s="89">
        <f t="shared" si="5"/>
        <v>497</v>
      </c>
      <c r="N38" s="89">
        <f t="shared" si="6"/>
        <v>63</v>
      </c>
      <c r="O38" s="89">
        <f t="shared" si="7"/>
        <v>434</v>
      </c>
    </row>
    <row r="39" ht="18" customHeight="1" spans="1:15">
      <c r="A39" s="88" t="s">
        <v>249</v>
      </c>
      <c r="B39" s="88" t="s">
        <v>58</v>
      </c>
      <c r="C39" s="88" t="s">
        <v>280</v>
      </c>
      <c r="D39" s="89">
        <f t="shared" si="2"/>
        <v>58.1</v>
      </c>
      <c r="E39" s="89">
        <f t="shared" si="3"/>
        <v>58.1</v>
      </c>
      <c r="F39" s="90"/>
      <c r="G39" s="90"/>
      <c r="H39" s="90">
        <v>58.1</v>
      </c>
      <c r="I39" s="90">
        <f t="shared" si="4"/>
        <v>0</v>
      </c>
      <c r="J39" s="90"/>
      <c r="K39" s="90"/>
      <c r="L39" s="90"/>
      <c r="M39" s="89">
        <f t="shared" si="5"/>
        <v>1031.275</v>
      </c>
      <c r="N39" s="89">
        <f t="shared" si="6"/>
        <v>130.725</v>
      </c>
      <c r="O39" s="89">
        <f t="shared" si="7"/>
        <v>900.55</v>
      </c>
    </row>
    <row r="40" ht="18" customHeight="1" spans="1:15">
      <c r="A40" s="88" t="s">
        <v>249</v>
      </c>
      <c r="B40" s="88" t="s">
        <v>58</v>
      </c>
      <c r="C40" s="88" t="s">
        <v>281</v>
      </c>
      <c r="D40" s="89">
        <f t="shared" si="2"/>
        <v>28</v>
      </c>
      <c r="E40" s="89">
        <f t="shared" si="3"/>
        <v>28</v>
      </c>
      <c r="F40" s="90"/>
      <c r="G40" s="90"/>
      <c r="H40" s="90">
        <v>28</v>
      </c>
      <c r="I40" s="90">
        <f t="shared" si="4"/>
        <v>0</v>
      </c>
      <c r="J40" s="90"/>
      <c r="K40" s="90"/>
      <c r="L40" s="90"/>
      <c r="M40" s="89">
        <f t="shared" si="5"/>
        <v>497</v>
      </c>
      <c r="N40" s="89">
        <f t="shared" si="6"/>
        <v>63</v>
      </c>
      <c r="O40" s="89">
        <f t="shared" si="7"/>
        <v>434</v>
      </c>
    </row>
    <row r="41" ht="18" customHeight="1" spans="1:15">
      <c r="A41" s="88" t="s">
        <v>249</v>
      </c>
      <c r="B41" s="88" t="s">
        <v>58</v>
      </c>
      <c r="C41" s="88" t="s">
        <v>282</v>
      </c>
      <c r="D41" s="89">
        <f t="shared" si="2"/>
        <v>18</v>
      </c>
      <c r="E41" s="89">
        <f t="shared" si="3"/>
        <v>18</v>
      </c>
      <c r="F41" s="90"/>
      <c r="G41" s="90"/>
      <c r="H41" s="90">
        <v>18</v>
      </c>
      <c r="I41" s="90">
        <f t="shared" si="4"/>
        <v>0</v>
      </c>
      <c r="J41" s="90"/>
      <c r="K41" s="90"/>
      <c r="L41" s="90"/>
      <c r="M41" s="89">
        <f t="shared" si="5"/>
        <v>319.5</v>
      </c>
      <c r="N41" s="89">
        <f t="shared" si="6"/>
        <v>40.5</v>
      </c>
      <c r="O41" s="89">
        <f t="shared" si="7"/>
        <v>279</v>
      </c>
    </row>
    <row r="42" ht="18" customHeight="1" spans="1:15">
      <c r="A42" s="88" t="s">
        <v>249</v>
      </c>
      <c r="B42" s="88" t="s">
        <v>58</v>
      </c>
      <c r="C42" s="88" t="s">
        <v>283</v>
      </c>
      <c r="D42" s="89">
        <f t="shared" si="2"/>
        <v>28</v>
      </c>
      <c r="E42" s="89">
        <f t="shared" si="3"/>
        <v>28</v>
      </c>
      <c r="F42" s="90"/>
      <c r="G42" s="90"/>
      <c r="H42" s="90">
        <v>28</v>
      </c>
      <c r="I42" s="90">
        <f t="shared" si="4"/>
        <v>0</v>
      </c>
      <c r="J42" s="90"/>
      <c r="K42" s="90"/>
      <c r="L42" s="90"/>
      <c r="M42" s="89">
        <f t="shared" si="5"/>
        <v>497</v>
      </c>
      <c r="N42" s="89">
        <f t="shared" si="6"/>
        <v>63</v>
      </c>
      <c r="O42" s="89">
        <f t="shared" si="7"/>
        <v>434</v>
      </c>
    </row>
    <row r="43" ht="18" customHeight="1" spans="1:15">
      <c r="A43" s="88" t="s">
        <v>249</v>
      </c>
      <c r="B43" s="88" t="s">
        <v>58</v>
      </c>
      <c r="C43" s="88" t="s">
        <v>284</v>
      </c>
      <c r="D43" s="89">
        <f t="shared" si="2"/>
        <v>48.1</v>
      </c>
      <c r="E43" s="89">
        <f t="shared" si="3"/>
        <v>48.1</v>
      </c>
      <c r="F43" s="90"/>
      <c r="G43" s="90"/>
      <c r="H43" s="90">
        <v>48.1</v>
      </c>
      <c r="I43" s="90">
        <f t="shared" si="4"/>
        <v>0</v>
      </c>
      <c r="J43" s="90"/>
      <c r="K43" s="90"/>
      <c r="L43" s="90"/>
      <c r="M43" s="89">
        <f t="shared" si="5"/>
        <v>853.775</v>
      </c>
      <c r="N43" s="89">
        <f t="shared" si="6"/>
        <v>108.225</v>
      </c>
      <c r="O43" s="89">
        <f t="shared" si="7"/>
        <v>745.55</v>
      </c>
    </row>
    <row r="44" ht="18" customHeight="1" spans="1:15">
      <c r="A44" s="88" t="s">
        <v>249</v>
      </c>
      <c r="B44" s="88" t="s">
        <v>58</v>
      </c>
      <c r="C44" s="88" t="s">
        <v>285</v>
      </c>
      <c r="D44" s="89">
        <f t="shared" si="2"/>
        <v>48.1</v>
      </c>
      <c r="E44" s="89">
        <f t="shared" si="3"/>
        <v>48.1</v>
      </c>
      <c r="F44" s="90"/>
      <c r="G44" s="90"/>
      <c r="H44" s="90">
        <v>48.1</v>
      </c>
      <c r="I44" s="90">
        <f t="shared" si="4"/>
        <v>0</v>
      </c>
      <c r="J44" s="90"/>
      <c r="K44" s="90"/>
      <c r="L44" s="90"/>
      <c r="M44" s="89">
        <f t="shared" si="5"/>
        <v>853.775</v>
      </c>
      <c r="N44" s="89">
        <f t="shared" si="6"/>
        <v>108.225</v>
      </c>
      <c r="O44" s="89">
        <f t="shared" si="7"/>
        <v>745.55</v>
      </c>
    </row>
    <row r="45" ht="18" customHeight="1" spans="1:15">
      <c r="A45" s="88" t="s">
        <v>249</v>
      </c>
      <c r="B45" s="88" t="s">
        <v>58</v>
      </c>
      <c r="C45" s="88" t="s">
        <v>286</v>
      </c>
      <c r="D45" s="89">
        <f t="shared" si="2"/>
        <v>28</v>
      </c>
      <c r="E45" s="89">
        <f t="shared" si="3"/>
        <v>28</v>
      </c>
      <c r="F45" s="90"/>
      <c r="G45" s="90"/>
      <c r="H45" s="90">
        <v>28</v>
      </c>
      <c r="I45" s="90">
        <f t="shared" si="4"/>
        <v>0</v>
      </c>
      <c r="J45" s="90"/>
      <c r="K45" s="90"/>
      <c r="L45" s="90"/>
      <c r="M45" s="89">
        <f t="shared" si="5"/>
        <v>497</v>
      </c>
      <c r="N45" s="89">
        <f t="shared" si="6"/>
        <v>63</v>
      </c>
      <c r="O45" s="89">
        <f t="shared" si="7"/>
        <v>434</v>
      </c>
    </row>
    <row r="46" ht="18" customHeight="1" spans="1:15">
      <c r="A46" s="88" t="s">
        <v>249</v>
      </c>
      <c r="B46" s="88" t="s">
        <v>58</v>
      </c>
      <c r="C46" s="88" t="s">
        <v>287</v>
      </c>
      <c r="D46" s="89">
        <f t="shared" si="2"/>
        <v>38</v>
      </c>
      <c r="E46" s="89">
        <f t="shared" si="3"/>
        <v>38</v>
      </c>
      <c r="F46" s="90"/>
      <c r="G46" s="90"/>
      <c r="H46" s="90">
        <v>38</v>
      </c>
      <c r="I46" s="90">
        <f t="shared" si="4"/>
        <v>0</v>
      </c>
      <c r="J46" s="90"/>
      <c r="K46" s="90"/>
      <c r="L46" s="90"/>
      <c r="M46" s="89">
        <f t="shared" si="5"/>
        <v>674.5</v>
      </c>
      <c r="N46" s="89">
        <f t="shared" si="6"/>
        <v>85.5</v>
      </c>
      <c r="O46" s="89">
        <f t="shared" si="7"/>
        <v>589</v>
      </c>
    </row>
    <row r="47" ht="18" customHeight="1" spans="1:15">
      <c r="A47" s="88" t="s">
        <v>249</v>
      </c>
      <c r="B47" s="88" t="s">
        <v>58</v>
      </c>
      <c r="C47" s="88" t="s">
        <v>288</v>
      </c>
      <c r="D47" s="89">
        <f t="shared" si="2"/>
        <v>38</v>
      </c>
      <c r="E47" s="89">
        <f t="shared" si="3"/>
        <v>38</v>
      </c>
      <c r="F47" s="90"/>
      <c r="G47" s="90"/>
      <c r="H47" s="90">
        <v>38</v>
      </c>
      <c r="I47" s="90">
        <f t="shared" si="4"/>
        <v>0</v>
      </c>
      <c r="J47" s="90"/>
      <c r="K47" s="90"/>
      <c r="L47" s="90"/>
      <c r="M47" s="89">
        <f t="shared" si="5"/>
        <v>674.5</v>
      </c>
      <c r="N47" s="89">
        <f t="shared" si="6"/>
        <v>85.5</v>
      </c>
      <c r="O47" s="89">
        <f t="shared" si="7"/>
        <v>589</v>
      </c>
    </row>
    <row r="48" ht="18" customHeight="1" spans="1:15">
      <c r="A48" s="88" t="s">
        <v>249</v>
      </c>
      <c r="B48" s="88" t="s">
        <v>58</v>
      </c>
      <c r="C48" s="88" t="s">
        <v>289</v>
      </c>
      <c r="D48" s="89">
        <f t="shared" si="2"/>
        <v>48.1</v>
      </c>
      <c r="E48" s="89">
        <f t="shared" si="3"/>
        <v>48.1</v>
      </c>
      <c r="F48" s="90"/>
      <c r="G48" s="90"/>
      <c r="H48" s="90">
        <v>48.1</v>
      </c>
      <c r="I48" s="90">
        <f t="shared" si="4"/>
        <v>0</v>
      </c>
      <c r="J48" s="90"/>
      <c r="K48" s="90"/>
      <c r="L48" s="90"/>
      <c r="M48" s="89">
        <f t="shared" si="5"/>
        <v>853.775</v>
      </c>
      <c r="N48" s="89">
        <f t="shared" si="6"/>
        <v>108.225</v>
      </c>
      <c r="O48" s="89">
        <f t="shared" si="7"/>
        <v>745.55</v>
      </c>
    </row>
    <row r="49" s="82" customFormat="1" ht="18" customHeight="1" spans="1:15">
      <c r="A49" s="112" t="s">
        <v>249</v>
      </c>
      <c r="B49" s="112" t="s">
        <v>58</v>
      </c>
      <c r="C49" s="112" t="s">
        <v>290</v>
      </c>
      <c r="D49" s="76">
        <f t="shared" si="2"/>
        <v>30</v>
      </c>
      <c r="E49" s="76">
        <f t="shared" si="3"/>
        <v>30</v>
      </c>
      <c r="F49" s="113"/>
      <c r="G49" s="113"/>
      <c r="H49" s="113">
        <v>30</v>
      </c>
      <c r="I49" s="113"/>
      <c r="J49" s="113"/>
      <c r="K49" s="113"/>
      <c r="L49" s="113"/>
      <c r="M49" s="56">
        <f t="shared" si="5"/>
        <v>532.5</v>
      </c>
      <c r="N49" s="56">
        <f t="shared" si="6"/>
        <v>67.5</v>
      </c>
      <c r="O49" s="56">
        <f t="shared" si="7"/>
        <v>465</v>
      </c>
    </row>
    <row r="50" ht="18" customHeight="1" spans="1:15">
      <c r="A50" s="114" t="s">
        <v>249</v>
      </c>
      <c r="B50" s="47" t="s">
        <v>79</v>
      </c>
      <c r="C50" s="47" t="s">
        <v>291</v>
      </c>
      <c r="D50" s="55">
        <f t="shared" si="2"/>
        <v>80</v>
      </c>
      <c r="E50" s="55">
        <f t="shared" si="3"/>
        <v>80</v>
      </c>
      <c r="F50" s="115"/>
      <c r="G50" s="55"/>
      <c r="H50" s="55">
        <f>80.6-0.6</f>
        <v>80</v>
      </c>
      <c r="I50" s="55">
        <f t="shared" ref="I50:I73" si="8">J50+K50+L50</f>
        <v>0</v>
      </c>
      <c r="J50" s="55"/>
      <c r="K50" s="55"/>
      <c r="L50" s="55"/>
      <c r="M50" s="56">
        <f t="shared" si="5"/>
        <v>1420</v>
      </c>
      <c r="N50" s="56">
        <f t="shared" si="6"/>
        <v>180</v>
      </c>
      <c r="O50" s="56">
        <f t="shared" si="7"/>
        <v>1240</v>
      </c>
    </row>
    <row r="51" ht="18" customHeight="1" spans="1:15">
      <c r="A51" s="114" t="s">
        <v>249</v>
      </c>
      <c r="B51" s="47" t="s">
        <v>79</v>
      </c>
      <c r="C51" s="47" t="s">
        <v>292</v>
      </c>
      <c r="D51" s="55">
        <f t="shared" si="2"/>
        <v>165.7</v>
      </c>
      <c r="E51" s="55">
        <f t="shared" si="3"/>
        <v>165.7</v>
      </c>
      <c r="F51" s="115"/>
      <c r="G51" s="55"/>
      <c r="H51" s="55">
        <f>167.1-1.4</f>
        <v>165.7</v>
      </c>
      <c r="I51" s="55">
        <f t="shared" si="8"/>
        <v>0</v>
      </c>
      <c r="J51" s="55"/>
      <c r="K51" s="55"/>
      <c r="L51" s="55"/>
      <c r="M51" s="56">
        <f t="shared" si="5"/>
        <v>2941.175</v>
      </c>
      <c r="N51" s="56">
        <f t="shared" si="6"/>
        <v>372.825</v>
      </c>
      <c r="O51" s="56">
        <f t="shared" si="7"/>
        <v>2568.35</v>
      </c>
    </row>
    <row r="52" ht="18" customHeight="1" spans="1:15">
      <c r="A52" s="114" t="s">
        <v>249</v>
      </c>
      <c r="B52" s="47" t="s">
        <v>79</v>
      </c>
      <c r="C52" s="47" t="s">
        <v>293</v>
      </c>
      <c r="D52" s="55">
        <f t="shared" si="2"/>
        <v>52.4</v>
      </c>
      <c r="E52" s="55">
        <f t="shared" si="3"/>
        <v>52.4</v>
      </c>
      <c r="F52" s="115"/>
      <c r="G52" s="55"/>
      <c r="H52" s="55">
        <f>52.8-0.4</f>
        <v>52.4</v>
      </c>
      <c r="I52" s="55">
        <f t="shared" si="8"/>
        <v>0</v>
      </c>
      <c r="J52" s="55"/>
      <c r="K52" s="55"/>
      <c r="L52" s="55"/>
      <c r="M52" s="56">
        <f t="shared" si="5"/>
        <v>930.1</v>
      </c>
      <c r="N52" s="56">
        <f t="shared" si="6"/>
        <v>117.9</v>
      </c>
      <c r="O52" s="56">
        <f t="shared" si="7"/>
        <v>812.2</v>
      </c>
    </row>
    <row r="53" ht="18" customHeight="1" spans="1:15">
      <c r="A53" s="114" t="s">
        <v>249</v>
      </c>
      <c r="B53" s="47" t="s">
        <v>79</v>
      </c>
      <c r="C53" s="47" t="s">
        <v>294</v>
      </c>
      <c r="D53" s="55">
        <f t="shared" si="2"/>
        <v>84.4</v>
      </c>
      <c r="E53" s="55">
        <f t="shared" si="3"/>
        <v>84.4</v>
      </c>
      <c r="F53" s="115"/>
      <c r="G53" s="55"/>
      <c r="H53" s="55">
        <f>85-0.6</f>
        <v>84.4</v>
      </c>
      <c r="I53" s="55">
        <f t="shared" si="8"/>
        <v>0</v>
      </c>
      <c r="J53" s="55"/>
      <c r="K53" s="55"/>
      <c r="L53" s="55"/>
      <c r="M53" s="56">
        <f t="shared" si="5"/>
        <v>1498.1</v>
      </c>
      <c r="N53" s="56">
        <f t="shared" si="6"/>
        <v>189.9</v>
      </c>
      <c r="O53" s="56">
        <f t="shared" si="7"/>
        <v>1308.2</v>
      </c>
    </row>
    <row r="54" ht="18" customHeight="1" spans="1:15">
      <c r="A54" s="114" t="s">
        <v>249</v>
      </c>
      <c r="B54" s="47" t="s">
        <v>79</v>
      </c>
      <c r="C54" s="47" t="s">
        <v>295</v>
      </c>
      <c r="D54" s="55">
        <f t="shared" si="2"/>
        <v>132</v>
      </c>
      <c r="E54" s="55">
        <f t="shared" si="3"/>
        <v>132</v>
      </c>
      <c r="F54" s="115"/>
      <c r="G54" s="55"/>
      <c r="H54" s="55">
        <f>133-1</f>
        <v>132</v>
      </c>
      <c r="I54" s="55">
        <f t="shared" si="8"/>
        <v>0</v>
      </c>
      <c r="J54" s="55"/>
      <c r="K54" s="55"/>
      <c r="L54" s="55"/>
      <c r="M54" s="56">
        <f t="shared" si="5"/>
        <v>2343</v>
      </c>
      <c r="N54" s="56">
        <f t="shared" si="6"/>
        <v>297</v>
      </c>
      <c r="O54" s="56">
        <f t="shared" si="7"/>
        <v>2046</v>
      </c>
    </row>
    <row r="55" ht="18" customHeight="1" spans="1:15">
      <c r="A55" s="69" t="s">
        <v>249</v>
      </c>
      <c r="B55" s="51" t="s">
        <v>79</v>
      </c>
      <c r="C55" s="51" t="s">
        <v>296</v>
      </c>
      <c r="D55" s="57">
        <f t="shared" si="2"/>
        <v>78.6</v>
      </c>
      <c r="E55" s="57">
        <f t="shared" si="3"/>
        <v>78.6</v>
      </c>
      <c r="F55" s="71"/>
      <c r="G55" s="57"/>
      <c r="H55" s="57">
        <f>79.2-0.6</f>
        <v>78.6</v>
      </c>
      <c r="I55" s="57">
        <f t="shared" si="8"/>
        <v>0</v>
      </c>
      <c r="J55" s="57"/>
      <c r="K55" s="57"/>
      <c r="L55" s="57"/>
      <c r="M55" s="58">
        <f t="shared" si="5"/>
        <v>1395.15</v>
      </c>
      <c r="N55" s="58">
        <f t="shared" si="6"/>
        <v>176.85</v>
      </c>
      <c r="O55" s="58">
        <f t="shared" si="7"/>
        <v>1218.3</v>
      </c>
    </row>
    <row r="56" ht="18" customHeight="1" spans="1:15">
      <c r="A56" s="114" t="s">
        <v>249</v>
      </c>
      <c r="B56" s="47" t="s">
        <v>79</v>
      </c>
      <c r="C56" s="47" t="s">
        <v>297</v>
      </c>
      <c r="D56" s="55">
        <f t="shared" si="2"/>
        <v>80</v>
      </c>
      <c r="E56" s="55">
        <f t="shared" si="3"/>
        <v>80</v>
      </c>
      <c r="F56" s="115"/>
      <c r="G56" s="55"/>
      <c r="H56" s="55">
        <f>80.5-0.5</f>
        <v>80</v>
      </c>
      <c r="I56" s="55">
        <f t="shared" si="8"/>
        <v>0</v>
      </c>
      <c r="J56" s="55"/>
      <c r="K56" s="55"/>
      <c r="L56" s="55"/>
      <c r="M56" s="56">
        <f t="shared" si="5"/>
        <v>1420</v>
      </c>
      <c r="N56" s="56">
        <f t="shared" si="6"/>
        <v>180</v>
      </c>
      <c r="O56" s="56">
        <f t="shared" si="7"/>
        <v>1240</v>
      </c>
    </row>
    <row r="57" ht="18" customHeight="1" spans="1:15">
      <c r="A57" s="114" t="s">
        <v>249</v>
      </c>
      <c r="B57" s="47" t="s">
        <v>79</v>
      </c>
      <c r="C57" s="47" t="s">
        <v>298</v>
      </c>
      <c r="D57" s="55">
        <f t="shared" si="2"/>
        <v>98.5</v>
      </c>
      <c r="E57" s="55">
        <f t="shared" si="3"/>
        <v>98.5</v>
      </c>
      <c r="F57" s="115"/>
      <c r="G57" s="55"/>
      <c r="H57" s="55">
        <f>99.2-0.7</f>
        <v>98.5</v>
      </c>
      <c r="I57" s="55">
        <f t="shared" si="8"/>
        <v>0</v>
      </c>
      <c r="J57" s="55"/>
      <c r="K57" s="55"/>
      <c r="L57" s="55"/>
      <c r="M57" s="56">
        <f t="shared" si="5"/>
        <v>1748.375</v>
      </c>
      <c r="N57" s="56">
        <f t="shared" si="6"/>
        <v>221.625</v>
      </c>
      <c r="O57" s="56">
        <f t="shared" si="7"/>
        <v>1526.75</v>
      </c>
    </row>
    <row r="58" ht="18" customHeight="1" spans="1:15">
      <c r="A58" s="114" t="s">
        <v>249</v>
      </c>
      <c r="B58" s="47" t="s">
        <v>79</v>
      </c>
      <c r="C58" s="47" t="s">
        <v>299</v>
      </c>
      <c r="D58" s="55">
        <f t="shared" si="2"/>
        <v>70.8</v>
      </c>
      <c r="E58" s="55">
        <f t="shared" si="3"/>
        <v>70.8</v>
      </c>
      <c r="F58" s="115"/>
      <c r="G58" s="55"/>
      <c r="H58" s="55">
        <f>71.3-0.5</f>
        <v>70.8</v>
      </c>
      <c r="I58" s="55">
        <f t="shared" si="8"/>
        <v>0</v>
      </c>
      <c r="J58" s="55"/>
      <c r="K58" s="55"/>
      <c r="L58" s="55"/>
      <c r="M58" s="56">
        <f t="shared" si="5"/>
        <v>1256.7</v>
      </c>
      <c r="N58" s="56">
        <f t="shared" si="6"/>
        <v>159.3</v>
      </c>
      <c r="O58" s="56">
        <f t="shared" si="7"/>
        <v>1097.4</v>
      </c>
    </row>
    <row r="59" ht="18" customHeight="1" spans="1:15">
      <c r="A59" s="114" t="s">
        <v>249</v>
      </c>
      <c r="B59" s="47" t="s">
        <v>79</v>
      </c>
      <c r="C59" s="47" t="s">
        <v>300</v>
      </c>
      <c r="D59" s="55">
        <f t="shared" si="2"/>
        <v>164.9</v>
      </c>
      <c r="E59" s="55">
        <f t="shared" si="3"/>
        <v>164.9</v>
      </c>
      <c r="F59" s="115"/>
      <c r="G59" s="55"/>
      <c r="H59" s="55">
        <f>166.2-1.3</f>
        <v>164.9</v>
      </c>
      <c r="I59" s="55">
        <f t="shared" si="8"/>
        <v>0</v>
      </c>
      <c r="J59" s="55"/>
      <c r="K59" s="55"/>
      <c r="L59" s="55"/>
      <c r="M59" s="56">
        <f t="shared" si="5"/>
        <v>2926.975</v>
      </c>
      <c r="N59" s="56">
        <f t="shared" si="6"/>
        <v>371.025</v>
      </c>
      <c r="O59" s="56">
        <f t="shared" si="7"/>
        <v>2555.95</v>
      </c>
    </row>
    <row r="60" ht="18" customHeight="1" spans="1:15">
      <c r="A60" s="114" t="s">
        <v>249</v>
      </c>
      <c r="B60" s="47" t="s">
        <v>79</v>
      </c>
      <c r="C60" s="47" t="s">
        <v>301</v>
      </c>
      <c r="D60" s="55">
        <f t="shared" si="2"/>
        <v>97.1</v>
      </c>
      <c r="E60" s="55">
        <f t="shared" si="3"/>
        <v>97.1</v>
      </c>
      <c r="F60" s="115"/>
      <c r="G60" s="55"/>
      <c r="H60" s="55">
        <f>97.8-0.7</f>
        <v>97.1</v>
      </c>
      <c r="I60" s="55">
        <f t="shared" si="8"/>
        <v>0</v>
      </c>
      <c r="J60" s="55"/>
      <c r="K60" s="55"/>
      <c r="L60" s="55"/>
      <c r="M60" s="56">
        <f t="shared" si="5"/>
        <v>1723.525</v>
      </c>
      <c r="N60" s="56">
        <f t="shared" si="6"/>
        <v>218.475</v>
      </c>
      <c r="O60" s="56">
        <f t="shared" si="7"/>
        <v>1505.05</v>
      </c>
    </row>
    <row r="61" ht="18" customHeight="1" spans="1:15">
      <c r="A61" s="114" t="s">
        <v>249</v>
      </c>
      <c r="B61" s="47" t="s">
        <v>79</v>
      </c>
      <c r="C61" s="47" t="s">
        <v>302</v>
      </c>
      <c r="D61" s="55">
        <f t="shared" si="2"/>
        <v>155.8</v>
      </c>
      <c r="E61" s="55">
        <f t="shared" si="3"/>
        <v>155.8</v>
      </c>
      <c r="F61" s="115"/>
      <c r="G61" s="55"/>
      <c r="H61" s="55">
        <f>157-1.2</f>
        <v>155.8</v>
      </c>
      <c r="I61" s="55">
        <f t="shared" si="8"/>
        <v>0</v>
      </c>
      <c r="J61" s="55"/>
      <c r="K61" s="55"/>
      <c r="L61" s="55"/>
      <c r="M61" s="56">
        <f t="shared" si="5"/>
        <v>2765.45</v>
      </c>
      <c r="N61" s="56">
        <f t="shared" si="6"/>
        <v>350.55</v>
      </c>
      <c r="O61" s="56">
        <f t="shared" si="7"/>
        <v>2414.9</v>
      </c>
    </row>
    <row r="62" ht="18" customHeight="1" spans="1:15">
      <c r="A62" s="114" t="s">
        <v>249</v>
      </c>
      <c r="B62" s="47" t="s">
        <v>79</v>
      </c>
      <c r="C62" s="47" t="s">
        <v>303</v>
      </c>
      <c r="D62" s="55">
        <f t="shared" si="2"/>
        <v>88</v>
      </c>
      <c r="E62" s="55">
        <f t="shared" si="3"/>
        <v>88</v>
      </c>
      <c r="F62" s="115"/>
      <c r="G62" s="55"/>
      <c r="H62" s="55">
        <f>88.4-0.4</f>
        <v>88</v>
      </c>
      <c r="I62" s="55">
        <f t="shared" si="8"/>
        <v>0</v>
      </c>
      <c r="J62" s="55"/>
      <c r="K62" s="55"/>
      <c r="L62" s="55"/>
      <c r="M62" s="56">
        <f t="shared" si="5"/>
        <v>1562</v>
      </c>
      <c r="N62" s="56">
        <f t="shared" si="6"/>
        <v>198</v>
      </c>
      <c r="O62" s="56">
        <f t="shared" si="7"/>
        <v>1364</v>
      </c>
    </row>
    <row r="63" ht="18" customHeight="1" spans="1:15">
      <c r="A63" s="114" t="s">
        <v>249</v>
      </c>
      <c r="B63" s="47" t="s">
        <v>79</v>
      </c>
      <c r="C63" s="47" t="s">
        <v>304</v>
      </c>
      <c r="D63" s="55">
        <f t="shared" si="2"/>
        <v>147.4</v>
      </c>
      <c r="E63" s="55">
        <f t="shared" si="3"/>
        <v>147.4</v>
      </c>
      <c r="F63" s="115"/>
      <c r="G63" s="55"/>
      <c r="H63" s="55">
        <f>148.6-1.2</f>
        <v>147.4</v>
      </c>
      <c r="I63" s="55">
        <f t="shared" si="8"/>
        <v>0</v>
      </c>
      <c r="J63" s="55"/>
      <c r="K63" s="55"/>
      <c r="L63" s="55"/>
      <c r="M63" s="56">
        <f t="shared" si="5"/>
        <v>2616.35</v>
      </c>
      <c r="N63" s="56">
        <f t="shared" si="6"/>
        <v>331.65</v>
      </c>
      <c r="O63" s="56">
        <f t="shared" si="7"/>
        <v>2284.7</v>
      </c>
    </row>
    <row r="64" ht="18" customHeight="1" spans="1:15">
      <c r="A64" s="114" t="s">
        <v>249</v>
      </c>
      <c r="B64" s="47" t="s">
        <v>79</v>
      </c>
      <c r="C64" s="47" t="s">
        <v>305</v>
      </c>
      <c r="D64" s="55">
        <f t="shared" si="2"/>
        <v>80.2</v>
      </c>
      <c r="E64" s="55">
        <f t="shared" si="3"/>
        <v>80.2</v>
      </c>
      <c r="F64" s="115"/>
      <c r="G64" s="55"/>
      <c r="H64" s="55">
        <f>80.6-0.4</f>
        <v>80.2</v>
      </c>
      <c r="I64" s="55">
        <f t="shared" si="8"/>
        <v>0</v>
      </c>
      <c r="J64" s="55"/>
      <c r="K64" s="55"/>
      <c r="L64" s="55"/>
      <c r="M64" s="56">
        <f t="shared" si="5"/>
        <v>1423.55</v>
      </c>
      <c r="N64" s="56">
        <f t="shared" si="6"/>
        <v>180.45</v>
      </c>
      <c r="O64" s="56">
        <f t="shared" si="7"/>
        <v>1243.1</v>
      </c>
    </row>
    <row r="65" ht="18" customHeight="1" spans="1:15">
      <c r="A65" s="114" t="s">
        <v>249</v>
      </c>
      <c r="B65" s="47" t="s">
        <v>79</v>
      </c>
      <c r="C65" s="47" t="s">
        <v>306</v>
      </c>
      <c r="D65" s="55">
        <f t="shared" si="2"/>
        <v>88</v>
      </c>
      <c r="E65" s="55">
        <f t="shared" si="3"/>
        <v>88</v>
      </c>
      <c r="F65" s="115"/>
      <c r="G65" s="55"/>
      <c r="H65" s="55">
        <f>88.4-0.4</f>
        <v>88</v>
      </c>
      <c r="I65" s="55">
        <f t="shared" si="8"/>
        <v>0</v>
      </c>
      <c r="J65" s="55"/>
      <c r="K65" s="55"/>
      <c r="L65" s="55"/>
      <c r="M65" s="56">
        <f t="shared" si="5"/>
        <v>1562</v>
      </c>
      <c r="N65" s="56">
        <f t="shared" si="6"/>
        <v>198</v>
      </c>
      <c r="O65" s="56">
        <f t="shared" si="7"/>
        <v>1364</v>
      </c>
    </row>
    <row r="66" ht="18" customHeight="1" spans="1:15">
      <c r="A66" s="114" t="s">
        <v>249</v>
      </c>
      <c r="B66" s="47" t="s">
        <v>79</v>
      </c>
      <c r="C66" s="47" t="s">
        <v>307</v>
      </c>
      <c r="D66" s="55">
        <f t="shared" si="2"/>
        <v>97</v>
      </c>
      <c r="E66" s="55">
        <f t="shared" si="3"/>
        <v>97</v>
      </c>
      <c r="F66" s="115"/>
      <c r="G66" s="55"/>
      <c r="H66" s="55">
        <f>97.7-0.7</f>
        <v>97</v>
      </c>
      <c r="I66" s="55">
        <f t="shared" si="8"/>
        <v>0</v>
      </c>
      <c r="J66" s="55"/>
      <c r="K66" s="55"/>
      <c r="L66" s="55"/>
      <c r="M66" s="56">
        <f t="shared" si="5"/>
        <v>1721.75</v>
      </c>
      <c r="N66" s="56">
        <f t="shared" si="6"/>
        <v>218.25</v>
      </c>
      <c r="O66" s="56">
        <f t="shared" si="7"/>
        <v>1503.5</v>
      </c>
    </row>
    <row r="67" ht="18" customHeight="1" spans="1:15">
      <c r="A67" s="114" t="s">
        <v>249</v>
      </c>
      <c r="B67" s="47" t="s">
        <v>79</v>
      </c>
      <c r="C67" s="47" t="s">
        <v>308</v>
      </c>
      <c r="D67" s="55">
        <f t="shared" si="2"/>
        <v>82.5</v>
      </c>
      <c r="E67" s="55">
        <f t="shared" si="3"/>
        <v>82.5</v>
      </c>
      <c r="F67" s="115"/>
      <c r="G67" s="55"/>
      <c r="H67" s="55">
        <f>83.1-0.6</f>
        <v>82.5</v>
      </c>
      <c r="I67" s="55">
        <f t="shared" si="8"/>
        <v>0</v>
      </c>
      <c r="J67" s="55"/>
      <c r="K67" s="55"/>
      <c r="L67" s="55"/>
      <c r="M67" s="56">
        <f t="shared" si="5"/>
        <v>1464.375</v>
      </c>
      <c r="N67" s="56">
        <f t="shared" si="6"/>
        <v>185.625</v>
      </c>
      <c r="O67" s="56">
        <f t="shared" si="7"/>
        <v>1278.75</v>
      </c>
    </row>
    <row r="68" ht="18" customHeight="1" spans="1:15">
      <c r="A68" s="114" t="s">
        <v>249</v>
      </c>
      <c r="B68" s="47" t="s">
        <v>79</v>
      </c>
      <c r="C68" s="47" t="s">
        <v>309</v>
      </c>
      <c r="D68" s="55">
        <f t="shared" si="2"/>
        <v>41.6</v>
      </c>
      <c r="E68" s="55">
        <f t="shared" si="3"/>
        <v>41.6</v>
      </c>
      <c r="F68" s="115"/>
      <c r="G68" s="55"/>
      <c r="H68" s="55">
        <f>41.9-0.3</f>
        <v>41.6</v>
      </c>
      <c r="I68" s="55">
        <f t="shared" si="8"/>
        <v>0</v>
      </c>
      <c r="J68" s="55"/>
      <c r="K68" s="55"/>
      <c r="L68" s="55"/>
      <c r="M68" s="56">
        <f t="shared" si="5"/>
        <v>738.4</v>
      </c>
      <c r="N68" s="56">
        <f t="shared" si="6"/>
        <v>93.6</v>
      </c>
      <c r="O68" s="56">
        <f t="shared" si="7"/>
        <v>644.8</v>
      </c>
    </row>
    <row r="69" ht="18" customHeight="1" spans="1:15">
      <c r="A69" s="114" t="s">
        <v>249</v>
      </c>
      <c r="B69" s="47" t="s">
        <v>79</v>
      </c>
      <c r="C69" s="47" t="s">
        <v>310</v>
      </c>
      <c r="D69" s="55">
        <f t="shared" si="2"/>
        <v>52.3</v>
      </c>
      <c r="E69" s="55">
        <f t="shared" si="3"/>
        <v>52.3</v>
      </c>
      <c r="F69" s="115"/>
      <c r="G69" s="55"/>
      <c r="H69" s="55">
        <f>52.8-0.5</f>
        <v>52.3</v>
      </c>
      <c r="I69" s="55">
        <f t="shared" si="8"/>
        <v>0</v>
      </c>
      <c r="J69" s="55"/>
      <c r="K69" s="55"/>
      <c r="L69" s="55"/>
      <c r="M69" s="56">
        <f t="shared" si="5"/>
        <v>928.325</v>
      </c>
      <c r="N69" s="56">
        <f t="shared" si="6"/>
        <v>117.675</v>
      </c>
      <c r="O69" s="56">
        <f t="shared" si="7"/>
        <v>810.65</v>
      </c>
    </row>
    <row r="70" ht="18" customHeight="1" spans="1:15">
      <c r="A70" s="114" t="s">
        <v>249</v>
      </c>
      <c r="B70" s="47" t="s">
        <v>79</v>
      </c>
      <c r="C70" s="47" t="s">
        <v>311</v>
      </c>
      <c r="D70" s="55">
        <f t="shared" si="2"/>
        <v>78.5</v>
      </c>
      <c r="E70" s="55">
        <f t="shared" si="3"/>
        <v>78.5</v>
      </c>
      <c r="F70" s="115"/>
      <c r="G70" s="55"/>
      <c r="H70" s="55">
        <f>79.1-0.6</f>
        <v>78.5</v>
      </c>
      <c r="I70" s="55">
        <f t="shared" si="8"/>
        <v>0</v>
      </c>
      <c r="J70" s="55"/>
      <c r="K70" s="55"/>
      <c r="L70" s="55"/>
      <c r="M70" s="56">
        <f t="shared" si="5"/>
        <v>1393.375</v>
      </c>
      <c r="N70" s="56">
        <f t="shared" si="6"/>
        <v>176.625</v>
      </c>
      <c r="O70" s="56">
        <f t="shared" si="7"/>
        <v>1216.75</v>
      </c>
    </row>
    <row r="71" ht="18" customHeight="1" spans="1:15">
      <c r="A71" s="114" t="s">
        <v>249</v>
      </c>
      <c r="B71" s="47" t="s">
        <v>79</v>
      </c>
      <c r="C71" s="47" t="s">
        <v>312</v>
      </c>
      <c r="D71" s="55">
        <f t="shared" si="2"/>
        <v>79</v>
      </c>
      <c r="E71" s="55">
        <f t="shared" si="3"/>
        <v>79</v>
      </c>
      <c r="F71" s="115"/>
      <c r="G71" s="55"/>
      <c r="H71" s="55">
        <f>79.6-0.6</f>
        <v>79</v>
      </c>
      <c r="I71" s="55">
        <f t="shared" si="8"/>
        <v>0</v>
      </c>
      <c r="J71" s="55"/>
      <c r="K71" s="55"/>
      <c r="L71" s="55"/>
      <c r="M71" s="56">
        <f t="shared" si="5"/>
        <v>1402.25</v>
      </c>
      <c r="N71" s="56">
        <f t="shared" si="6"/>
        <v>177.75</v>
      </c>
      <c r="O71" s="56">
        <f t="shared" si="7"/>
        <v>1224.5</v>
      </c>
    </row>
    <row r="72" ht="18" customHeight="1" spans="1:15">
      <c r="A72" s="114" t="s">
        <v>249</v>
      </c>
      <c r="B72" s="47" t="s">
        <v>79</v>
      </c>
      <c r="C72" s="47" t="s">
        <v>313</v>
      </c>
      <c r="D72" s="55">
        <f t="shared" si="2"/>
        <v>174.3</v>
      </c>
      <c r="E72" s="55">
        <f t="shared" si="3"/>
        <v>174.3</v>
      </c>
      <c r="F72" s="115"/>
      <c r="G72" s="55"/>
      <c r="H72" s="55">
        <f>175.7-1.4</f>
        <v>174.3</v>
      </c>
      <c r="I72" s="55">
        <f t="shared" si="8"/>
        <v>0</v>
      </c>
      <c r="J72" s="55"/>
      <c r="K72" s="55"/>
      <c r="L72" s="55"/>
      <c r="M72" s="56">
        <f t="shared" si="5"/>
        <v>3093.825</v>
      </c>
      <c r="N72" s="56">
        <f t="shared" si="6"/>
        <v>392.175</v>
      </c>
      <c r="O72" s="56">
        <f t="shared" si="7"/>
        <v>2701.65</v>
      </c>
    </row>
    <row r="73" ht="18" customHeight="1" spans="1:15">
      <c r="A73" s="114" t="s">
        <v>249</v>
      </c>
      <c r="B73" s="47" t="s">
        <v>79</v>
      </c>
      <c r="C73" s="47" t="s">
        <v>314</v>
      </c>
      <c r="D73" s="55">
        <f>E73+I73</f>
        <v>69.5</v>
      </c>
      <c r="E73" s="55">
        <f>F73+G73+H73</f>
        <v>69.5</v>
      </c>
      <c r="F73" s="115"/>
      <c r="G73" s="55"/>
      <c r="H73" s="55">
        <f>69.9-0.4</f>
        <v>69.5</v>
      </c>
      <c r="I73" s="55">
        <f t="shared" si="8"/>
        <v>0</v>
      </c>
      <c r="J73" s="55"/>
      <c r="K73" s="55"/>
      <c r="L73" s="55"/>
      <c r="M73" s="56">
        <f>D73*17.75</f>
        <v>1233.625</v>
      </c>
      <c r="N73" s="56">
        <f>D73*2.25</f>
        <v>156.375</v>
      </c>
      <c r="O73" s="56">
        <f>M73-N73</f>
        <v>1077.25</v>
      </c>
    </row>
    <row r="74" ht="18" customHeight="1" spans="1:15">
      <c r="A74" s="114" t="s">
        <v>249</v>
      </c>
      <c r="B74" s="47" t="s">
        <v>79</v>
      </c>
      <c r="C74" s="47" t="s">
        <v>315</v>
      </c>
      <c r="D74" s="55">
        <f t="shared" ref="D74:D139" si="9">E74+I74</f>
        <v>197</v>
      </c>
      <c r="E74" s="55">
        <f t="shared" ref="E74:E139" si="10">F74+G74+H74</f>
        <v>197</v>
      </c>
      <c r="F74" s="115"/>
      <c r="G74" s="55"/>
      <c r="H74" s="55">
        <f>198.5-1.5</f>
        <v>197</v>
      </c>
      <c r="I74" s="55">
        <f t="shared" ref="I74:I139" si="11">J74+K74+L74</f>
        <v>0</v>
      </c>
      <c r="J74" s="55"/>
      <c r="K74" s="55"/>
      <c r="L74" s="55"/>
      <c r="M74" s="56">
        <f t="shared" ref="M74:M139" si="12">D74*17.75</f>
        <v>3496.75</v>
      </c>
      <c r="N74" s="56">
        <f t="shared" ref="N74:N139" si="13">D74*2.25</f>
        <v>443.25</v>
      </c>
      <c r="O74" s="56">
        <f t="shared" ref="O74:O139" si="14">M74-N74</f>
        <v>3053.5</v>
      </c>
    </row>
    <row r="75" ht="18" customHeight="1" spans="1:15">
      <c r="A75" s="88" t="s">
        <v>249</v>
      </c>
      <c r="B75" s="88" t="s">
        <v>93</v>
      </c>
      <c r="C75" s="88" t="s">
        <v>316</v>
      </c>
      <c r="D75" s="89">
        <f t="shared" si="9"/>
        <v>66.2</v>
      </c>
      <c r="E75" s="89">
        <f t="shared" si="10"/>
        <v>66.2</v>
      </c>
      <c r="F75" s="90"/>
      <c r="G75" s="90"/>
      <c r="H75" s="90">
        <v>66.2</v>
      </c>
      <c r="I75" s="90">
        <f t="shared" si="11"/>
        <v>0</v>
      </c>
      <c r="J75" s="90"/>
      <c r="K75" s="90"/>
      <c r="L75" s="90"/>
      <c r="M75" s="89">
        <f t="shared" si="12"/>
        <v>1175.05</v>
      </c>
      <c r="N75" s="89">
        <f t="shared" si="13"/>
        <v>148.95</v>
      </c>
      <c r="O75" s="89">
        <f t="shared" si="14"/>
        <v>1026.1</v>
      </c>
    </row>
    <row r="76" ht="18" customHeight="1" spans="1:15">
      <c r="A76" s="88" t="s">
        <v>249</v>
      </c>
      <c r="B76" s="88" t="s">
        <v>93</v>
      </c>
      <c r="C76" s="88" t="s">
        <v>317</v>
      </c>
      <c r="D76" s="89">
        <f t="shared" si="9"/>
        <v>66.2</v>
      </c>
      <c r="E76" s="89">
        <f t="shared" si="10"/>
        <v>66.2</v>
      </c>
      <c r="F76" s="90"/>
      <c r="G76" s="90"/>
      <c r="H76" s="90">
        <v>66.2</v>
      </c>
      <c r="I76" s="90">
        <f t="shared" si="11"/>
        <v>0</v>
      </c>
      <c r="J76" s="90"/>
      <c r="K76" s="90"/>
      <c r="L76" s="90"/>
      <c r="M76" s="89">
        <f t="shared" si="12"/>
        <v>1175.05</v>
      </c>
      <c r="N76" s="89">
        <f t="shared" si="13"/>
        <v>148.95</v>
      </c>
      <c r="O76" s="89">
        <f t="shared" si="14"/>
        <v>1026.1</v>
      </c>
    </row>
    <row r="77" ht="18" customHeight="1" spans="1:15">
      <c r="A77" s="88" t="s">
        <v>249</v>
      </c>
      <c r="B77" s="88" t="s">
        <v>93</v>
      </c>
      <c r="C77" s="88" t="s">
        <v>318</v>
      </c>
      <c r="D77" s="89">
        <f t="shared" si="9"/>
        <v>109.3</v>
      </c>
      <c r="E77" s="89">
        <f t="shared" si="10"/>
        <v>109.3</v>
      </c>
      <c r="F77" s="90"/>
      <c r="G77" s="90"/>
      <c r="H77" s="90">
        <v>109.3</v>
      </c>
      <c r="I77" s="90">
        <f t="shared" si="11"/>
        <v>0</v>
      </c>
      <c r="J77" s="90"/>
      <c r="K77" s="90"/>
      <c r="L77" s="90"/>
      <c r="M77" s="89">
        <f t="shared" si="12"/>
        <v>1940.075</v>
      </c>
      <c r="N77" s="89">
        <f t="shared" si="13"/>
        <v>245.925</v>
      </c>
      <c r="O77" s="89">
        <f t="shared" si="14"/>
        <v>1694.15</v>
      </c>
    </row>
    <row r="78" ht="18" customHeight="1" spans="1:15">
      <c r="A78" s="88" t="s">
        <v>249</v>
      </c>
      <c r="B78" s="88" t="s">
        <v>93</v>
      </c>
      <c r="C78" s="88" t="s">
        <v>319</v>
      </c>
      <c r="D78" s="89">
        <f t="shared" si="9"/>
        <v>22.1</v>
      </c>
      <c r="E78" s="89">
        <f t="shared" si="10"/>
        <v>22.1</v>
      </c>
      <c r="F78" s="90"/>
      <c r="G78" s="90"/>
      <c r="H78" s="90">
        <v>22.1</v>
      </c>
      <c r="I78" s="90">
        <f t="shared" si="11"/>
        <v>0</v>
      </c>
      <c r="J78" s="90"/>
      <c r="K78" s="90"/>
      <c r="L78" s="90"/>
      <c r="M78" s="89">
        <f t="shared" si="12"/>
        <v>392.275</v>
      </c>
      <c r="N78" s="89">
        <f t="shared" si="13"/>
        <v>49.725</v>
      </c>
      <c r="O78" s="89">
        <f t="shared" si="14"/>
        <v>342.55</v>
      </c>
    </row>
    <row r="79" ht="18" customHeight="1" spans="1:15">
      <c r="A79" s="88" t="s">
        <v>249</v>
      </c>
      <c r="B79" s="88" t="s">
        <v>93</v>
      </c>
      <c r="C79" s="88" t="s">
        <v>320</v>
      </c>
      <c r="D79" s="89">
        <f t="shared" si="9"/>
        <v>109.3</v>
      </c>
      <c r="E79" s="89">
        <f t="shared" si="10"/>
        <v>109.3</v>
      </c>
      <c r="F79" s="90"/>
      <c r="G79" s="90"/>
      <c r="H79" s="90">
        <v>109.3</v>
      </c>
      <c r="I79" s="90">
        <f t="shared" si="11"/>
        <v>0</v>
      </c>
      <c r="J79" s="90"/>
      <c r="K79" s="90"/>
      <c r="L79" s="90"/>
      <c r="M79" s="89">
        <f t="shared" si="12"/>
        <v>1940.075</v>
      </c>
      <c r="N79" s="89">
        <f t="shared" si="13"/>
        <v>245.925</v>
      </c>
      <c r="O79" s="89">
        <f t="shared" si="14"/>
        <v>1694.15</v>
      </c>
    </row>
    <row r="80" ht="18" customHeight="1" spans="1:15">
      <c r="A80" s="88" t="s">
        <v>249</v>
      </c>
      <c r="B80" s="88" t="s">
        <v>93</v>
      </c>
      <c r="C80" s="88" t="s">
        <v>321</v>
      </c>
      <c r="D80" s="89">
        <f t="shared" si="9"/>
        <v>44.2</v>
      </c>
      <c r="E80" s="89">
        <f t="shared" si="10"/>
        <v>44.2</v>
      </c>
      <c r="F80" s="90"/>
      <c r="G80" s="90"/>
      <c r="H80" s="90">
        <v>44.2</v>
      </c>
      <c r="I80" s="90">
        <f t="shared" si="11"/>
        <v>0</v>
      </c>
      <c r="J80" s="90"/>
      <c r="K80" s="90"/>
      <c r="L80" s="90"/>
      <c r="M80" s="89">
        <f t="shared" si="12"/>
        <v>784.55</v>
      </c>
      <c r="N80" s="89">
        <f t="shared" si="13"/>
        <v>99.45</v>
      </c>
      <c r="O80" s="89">
        <f t="shared" si="14"/>
        <v>685.1</v>
      </c>
    </row>
    <row r="81" ht="18" customHeight="1" spans="1:15">
      <c r="A81" s="88" t="s">
        <v>249</v>
      </c>
      <c r="B81" s="88" t="s">
        <v>93</v>
      </c>
      <c r="C81" s="88" t="s">
        <v>322</v>
      </c>
      <c r="D81" s="89">
        <f t="shared" si="9"/>
        <v>88.7</v>
      </c>
      <c r="E81" s="89">
        <f t="shared" si="10"/>
        <v>88.7</v>
      </c>
      <c r="F81" s="90"/>
      <c r="G81" s="90"/>
      <c r="H81" s="90">
        <v>88.7</v>
      </c>
      <c r="I81" s="90">
        <f t="shared" si="11"/>
        <v>0</v>
      </c>
      <c r="J81" s="90"/>
      <c r="K81" s="90"/>
      <c r="L81" s="90"/>
      <c r="M81" s="89">
        <f t="shared" si="12"/>
        <v>1574.425</v>
      </c>
      <c r="N81" s="89">
        <f t="shared" si="13"/>
        <v>199.575</v>
      </c>
      <c r="O81" s="89">
        <f t="shared" si="14"/>
        <v>1374.85</v>
      </c>
    </row>
    <row r="82" ht="18" customHeight="1" spans="1:15">
      <c r="A82" s="88" t="s">
        <v>249</v>
      </c>
      <c r="B82" s="88" t="s">
        <v>93</v>
      </c>
      <c r="C82" s="88" t="s">
        <v>323</v>
      </c>
      <c r="D82" s="89">
        <f t="shared" si="9"/>
        <v>88.8</v>
      </c>
      <c r="E82" s="89">
        <f t="shared" si="10"/>
        <v>88.8</v>
      </c>
      <c r="F82" s="90"/>
      <c r="G82" s="90"/>
      <c r="H82" s="90">
        <v>88.8</v>
      </c>
      <c r="I82" s="90">
        <f t="shared" si="11"/>
        <v>0</v>
      </c>
      <c r="J82" s="90"/>
      <c r="K82" s="90"/>
      <c r="L82" s="90"/>
      <c r="M82" s="89">
        <f t="shared" si="12"/>
        <v>1576.2</v>
      </c>
      <c r="N82" s="89">
        <f t="shared" si="13"/>
        <v>199.8</v>
      </c>
      <c r="O82" s="89">
        <f t="shared" si="14"/>
        <v>1376.4</v>
      </c>
    </row>
    <row r="83" ht="18" customHeight="1" spans="1:15">
      <c r="A83" s="88" t="s">
        <v>249</v>
      </c>
      <c r="B83" s="88" t="s">
        <v>93</v>
      </c>
      <c r="C83" s="88" t="s">
        <v>324</v>
      </c>
      <c r="D83" s="89">
        <f t="shared" si="9"/>
        <v>109.3</v>
      </c>
      <c r="E83" s="89">
        <f t="shared" si="10"/>
        <v>109.3</v>
      </c>
      <c r="F83" s="90"/>
      <c r="G83" s="90"/>
      <c r="H83" s="90">
        <v>109.3</v>
      </c>
      <c r="I83" s="90">
        <f t="shared" si="11"/>
        <v>0</v>
      </c>
      <c r="J83" s="90"/>
      <c r="K83" s="90"/>
      <c r="L83" s="90"/>
      <c r="M83" s="89">
        <f t="shared" si="12"/>
        <v>1940.075</v>
      </c>
      <c r="N83" s="89">
        <f t="shared" si="13"/>
        <v>245.925</v>
      </c>
      <c r="O83" s="89">
        <f t="shared" si="14"/>
        <v>1694.15</v>
      </c>
    </row>
    <row r="84" ht="18" customHeight="1" spans="1:15">
      <c r="A84" s="88" t="s">
        <v>249</v>
      </c>
      <c r="B84" s="88" t="s">
        <v>93</v>
      </c>
      <c r="C84" s="88" t="s">
        <v>325</v>
      </c>
      <c r="D84" s="89">
        <f t="shared" si="9"/>
        <v>66.2</v>
      </c>
      <c r="E84" s="89">
        <f t="shared" si="10"/>
        <v>66.2</v>
      </c>
      <c r="F84" s="90"/>
      <c r="G84" s="90"/>
      <c r="H84" s="90">
        <v>66.2</v>
      </c>
      <c r="I84" s="90">
        <f t="shared" si="11"/>
        <v>0</v>
      </c>
      <c r="J84" s="90"/>
      <c r="K84" s="90"/>
      <c r="L84" s="90"/>
      <c r="M84" s="89">
        <f t="shared" si="12"/>
        <v>1175.05</v>
      </c>
      <c r="N84" s="89">
        <f t="shared" si="13"/>
        <v>148.95</v>
      </c>
      <c r="O84" s="89">
        <f t="shared" si="14"/>
        <v>1026.1</v>
      </c>
    </row>
    <row r="85" ht="18" customHeight="1" spans="1:15">
      <c r="A85" s="88" t="s">
        <v>249</v>
      </c>
      <c r="B85" s="88" t="s">
        <v>93</v>
      </c>
      <c r="C85" s="88" t="s">
        <v>326</v>
      </c>
      <c r="D85" s="89">
        <f t="shared" si="9"/>
        <v>88.7</v>
      </c>
      <c r="E85" s="89">
        <f t="shared" si="10"/>
        <v>88.7</v>
      </c>
      <c r="F85" s="90"/>
      <c r="G85" s="90"/>
      <c r="H85" s="90">
        <v>88.7</v>
      </c>
      <c r="I85" s="90">
        <f t="shared" si="11"/>
        <v>0</v>
      </c>
      <c r="J85" s="90"/>
      <c r="K85" s="90"/>
      <c r="L85" s="90"/>
      <c r="M85" s="89">
        <f t="shared" si="12"/>
        <v>1574.425</v>
      </c>
      <c r="N85" s="89">
        <f t="shared" si="13"/>
        <v>199.575</v>
      </c>
      <c r="O85" s="89">
        <f t="shared" si="14"/>
        <v>1374.85</v>
      </c>
    </row>
    <row r="86" ht="18" customHeight="1" spans="1:15">
      <c r="A86" s="88" t="s">
        <v>249</v>
      </c>
      <c r="B86" s="88" t="s">
        <v>93</v>
      </c>
      <c r="C86" s="88" t="s">
        <v>327</v>
      </c>
      <c r="D86" s="89">
        <f t="shared" si="9"/>
        <v>88.7</v>
      </c>
      <c r="E86" s="89">
        <f t="shared" si="10"/>
        <v>88.7</v>
      </c>
      <c r="F86" s="90"/>
      <c r="G86" s="90"/>
      <c r="H86" s="90">
        <v>88.7</v>
      </c>
      <c r="I86" s="90">
        <f t="shared" si="11"/>
        <v>0</v>
      </c>
      <c r="J86" s="90"/>
      <c r="K86" s="90"/>
      <c r="L86" s="90"/>
      <c r="M86" s="89">
        <f t="shared" si="12"/>
        <v>1574.425</v>
      </c>
      <c r="N86" s="89">
        <f t="shared" si="13"/>
        <v>199.575</v>
      </c>
      <c r="O86" s="89">
        <f t="shared" si="14"/>
        <v>1374.85</v>
      </c>
    </row>
    <row r="87" ht="18" customHeight="1" spans="1:15">
      <c r="A87" s="88" t="s">
        <v>249</v>
      </c>
      <c r="B87" s="88" t="s">
        <v>93</v>
      </c>
      <c r="C87" s="88" t="s">
        <v>328</v>
      </c>
      <c r="D87" s="89">
        <f t="shared" si="9"/>
        <v>153.7</v>
      </c>
      <c r="E87" s="89">
        <f t="shared" si="10"/>
        <v>153.7</v>
      </c>
      <c r="F87" s="90"/>
      <c r="G87" s="90"/>
      <c r="H87" s="90">
        <v>153.7</v>
      </c>
      <c r="I87" s="90">
        <f t="shared" si="11"/>
        <v>0</v>
      </c>
      <c r="J87" s="90"/>
      <c r="K87" s="90"/>
      <c r="L87" s="90"/>
      <c r="M87" s="89">
        <f t="shared" si="12"/>
        <v>2728.175</v>
      </c>
      <c r="N87" s="89">
        <f t="shared" si="13"/>
        <v>345.825</v>
      </c>
      <c r="O87" s="89">
        <f t="shared" si="14"/>
        <v>2382.35</v>
      </c>
    </row>
    <row r="88" ht="18" customHeight="1" spans="1:15">
      <c r="A88" s="88" t="s">
        <v>249</v>
      </c>
      <c r="B88" s="88" t="s">
        <v>93</v>
      </c>
      <c r="C88" s="88" t="s">
        <v>329</v>
      </c>
      <c r="D88" s="89">
        <f t="shared" si="9"/>
        <v>88.7</v>
      </c>
      <c r="E88" s="89">
        <f t="shared" si="10"/>
        <v>88.7</v>
      </c>
      <c r="F88" s="90"/>
      <c r="G88" s="90"/>
      <c r="H88" s="90">
        <v>88.7</v>
      </c>
      <c r="I88" s="90">
        <f t="shared" si="11"/>
        <v>0</v>
      </c>
      <c r="J88" s="90"/>
      <c r="K88" s="90"/>
      <c r="L88" s="90"/>
      <c r="M88" s="89">
        <f t="shared" si="12"/>
        <v>1574.425</v>
      </c>
      <c r="N88" s="89">
        <f t="shared" si="13"/>
        <v>199.575</v>
      </c>
      <c r="O88" s="89">
        <f t="shared" si="14"/>
        <v>1374.85</v>
      </c>
    </row>
    <row r="89" ht="18" customHeight="1" spans="1:15">
      <c r="A89" s="88" t="s">
        <v>249</v>
      </c>
      <c r="B89" s="88" t="s">
        <v>93</v>
      </c>
      <c r="C89" s="88" t="s">
        <v>330</v>
      </c>
      <c r="D89" s="89">
        <f t="shared" si="9"/>
        <v>48</v>
      </c>
      <c r="E89" s="89">
        <f t="shared" si="10"/>
        <v>48</v>
      </c>
      <c r="F89" s="90"/>
      <c r="G89" s="90"/>
      <c r="H89" s="90">
        <v>48</v>
      </c>
      <c r="I89" s="90">
        <f t="shared" si="11"/>
        <v>0</v>
      </c>
      <c r="J89" s="90"/>
      <c r="K89" s="90"/>
      <c r="L89" s="90"/>
      <c r="M89" s="89">
        <f t="shared" si="12"/>
        <v>852</v>
      </c>
      <c r="N89" s="89">
        <f t="shared" si="13"/>
        <v>108</v>
      </c>
      <c r="O89" s="89">
        <f t="shared" si="14"/>
        <v>744</v>
      </c>
    </row>
    <row r="90" ht="18" customHeight="1" spans="1:15">
      <c r="A90" s="88" t="s">
        <v>249</v>
      </c>
      <c r="B90" s="88" t="s">
        <v>93</v>
      </c>
      <c r="C90" s="88" t="s">
        <v>331</v>
      </c>
      <c r="D90" s="89">
        <f t="shared" si="9"/>
        <v>88.7</v>
      </c>
      <c r="E90" s="89">
        <f t="shared" si="10"/>
        <v>88.7</v>
      </c>
      <c r="F90" s="90"/>
      <c r="G90" s="90"/>
      <c r="H90" s="90">
        <v>88.7</v>
      </c>
      <c r="I90" s="90">
        <f t="shared" si="11"/>
        <v>0</v>
      </c>
      <c r="J90" s="90"/>
      <c r="K90" s="90"/>
      <c r="L90" s="90"/>
      <c r="M90" s="89">
        <f t="shared" si="12"/>
        <v>1574.425</v>
      </c>
      <c r="N90" s="89">
        <f t="shared" si="13"/>
        <v>199.575</v>
      </c>
      <c r="O90" s="89">
        <f t="shared" si="14"/>
        <v>1374.85</v>
      </c>
    </row>
    <row r="91" ht="18" customHeight="1" spans="1:15">
      <c r="A91" s="88" t="s">
        <v>249</v>
      </c>
      <c r="B91" s="88" t="s">
        <v>93</v>
      </c>
      <c r="C91" s="88" t="s">
        <v>332</v>
      </c>
      <c r="D91" s="89">
        <f t="shared" si="9"/>
        <v>152.7</v>
      </c>
      <c r="E91" s="89">
        <f t="shared" si="10"/>
        <v>152.7</v>
      </c>
      <c r="F91" s="90"/>
      <c r="G91" s="90"/>
      <c r="H91" s="90">
        <v>152.7</v>
      </c>
      <c r="I91" s="90">
        <f t="shared" si="11"/>
        <v>0</v>
      </c>
      <c r="J91" s="90"/>
      <c r="K91" s="90"/>
      <c r="L91" s="90"/>
      <c r="M91" s="89">
        <f t="shared" si="12"/>
        <v>2710.425</v>
      </c>
      <c r="N91" s="89">
        <f t="shared" si="13"/>
        <v>343.575</v>
      </c>
      <c r="O91" s="89">
        <f t="shared" si="14"/>
        <v>2366.85</v>
      </c>
    </row>
    <row r="92" ht="18" customHeight="1" spans="1:15">
      <c r="A92" s="88" t="s">
        <v>249</v>
      </c>
      <c r="B92" s="88" t="s">
        <v>93</v>
      </c>
      <c r="C92" s="88" t="s">
        <v>333</v>
      </c>
      <c r="D92" s="89">
        <f t="shared" si="9"/>
        <v>88.7</v>
      </c>
      <c r="E92" s="89">
        <f t="shared" si="10"/>
        <v>88.7</v>
      </c>
      <c r="F92" s="90"/>
      <c r="G92" s="90"/>
      <c r="H92" s="90">
        <v>88.7</v>
      </c>
      <c r="I92" s="90">
        <f t="shared" si="11"/>
        <v>0</v>
      </c>
      <c r="J92" s="90"/>
      <c r="K92" s="90"/>
      <c r="L92" s="90"/>
      <c r="M92" s="89">
        <f t="shared" si="12"/>
        <v>1574.425</v>
      </c>
      <c r="N92" s="89">
        <f t="shared" si="13"/>
        <v>199.575</v>
      </c>
      <c r="O92" s="89">
        <f t="shared" si="14"/>
        <v>1374.85</v>
      </c>
    </row>
    <row r="93" ht="18" customHeight="1" spans="1:15">
      <c r="A93" s="88" t="s">
        <v>249</v>
      </c>
      <c r="B93" s="88" t="s">
        <v>93</v>
      </c>
      <c r="C93" s="88" t="s">
        <v>334</v>
      </c>
      <c r="D93" s="89">
        <f t="shared" si="9"/>
        <v>66.2</v>
      </c>
      <c r="E93" s="89">
        <f t="shared" si="10"/>
        <v>66.2</v>
      </c>
      <c r="F93" s="90"/>
      <c r="G93" s="90"/>
      <c r="H93" s="90">
        <v>66.2</v>
      </c>
      <c r="I93" s="90">
        <f t="shared" si="11"/>
        <v>0</v>
      </c>
      <c r="J93" s="90"/>
      <c r="K93" s="90"/>
      <c r="L93" s="90"/>
      <c r="M93" s="89">
        <f t="shared" si="12"/>
        <v>1175.05</v>
      </c>
      <c r="N93" s="89">
        <f t="shared" si="13"/>
        <v>148.95</v>
      </c>
      <c r="O93" s="89">
        <f t="shared" si="14"/>
        <v>1026.1</v>
      </c>
    </row>
    <row r="94" ht="18" customHeight="1" spans="1:15">
      <c r="A94" s="88" t="s">
        <v>249</v>
      </c>
      <c r="B94" s="88" t="s">
        <v>93</v>
      </c>
      <c r="C94" s="88" t="s">
        <v>335</v>
      </c>
      <c r="D94" s="89">
        <f t="shared" si="9"/>
        <v>88.7</v>
      </c>
      <c r="E94" s="89">
        <f t="shared" si="10"/>
        <v>88.7</v>
      </c>
      <c r="F94" s="90"/>
      <c r="G94" s="90"/>
      <c r="H94" s="90">
        <v>88.7</v>
      </c>
      <c r="I94" s="90">
        <f t="shared" si="11"/>
        <v>0</v>
      </c>
      <c r="J94" s="90"/>
      <c r="K94" s="90"/>
      <c r="L94" s="90"/>
      <c r="M94" s="89">
        <f t="shared" si="12"/>
        <v>1574.425</v>
      </c>
      <c r="N94" s="89">
        <f t="shared" si="13"/>
        <v>199.575</v>
      </c>
      <c r="O94" s="89">
        <f t="shared" si="14"/>
        <v>1374.85</v>
      </c>
    </row>
    <row r="95" ht="18" customHeight="1" spans="1:15">
      <c r="A95" s="88" t="s">
        <v>249</v>
      </c>
      <c r="B95" s="88" t="s">
        <v>93</v>
      </c>
      <c r="C95" s="88" t="s">
        <v>336</v>
      </c>
      <c r="D95" s="89">
        <f t="shared" si="9"/>
        <v>88.66</v>
      </c>
      <c r="E95" s="89">
        <f t="shared" si="10"/>
        <v>88.66</v>
      </c>
      <c r="F95" s="90"/>
      <c r="G95" s="90"/>
      <c r="H95" s="90">
        <v>88.66</v>
      </c>
      <c r="I95" s="90">
        <f t="shared" si="11"/>
        <v>0</v>
      </c>
      <c r="J95" s="90"/>
      <c r="K95" s="90"/>
      <c r="L95" s="90"/>
      <c r="M95" s="89">
        <f t="shared" si="12"/>
        <v>1573.715</v>
      </c>
      <c r="N95" s="89">
        <f t="shared" si="13"/>
        <v>199.485</v>
      </c>
      <c r="O95" s="89">
        <f t="shared" si="14"/>
        <v>1374.23</v>
      </c>
    </row>
    <row r="96" ht="18" customHeight="1" spans="1:15">
      <c r="A96" s="88" t="s">
        <v>249</v>
      </c>
      <c r="B96" s="88" t="s">
        <v>93</v>
      </c>
      <c r="C96" s="111" t="s">
        <v>337</v>
      </c>
      <c r="D96" s="89">
        <f t="shared" si="9"/>
        <v>66.2</v>
      </c>
      <c r="E96" s="89">
        <f t="shared" si="10"/>
        <v>66.2</v>
      </c>
      <c r="F96" s="90"/>
      <c r="G96" s="90"/>
      <c r="H96" s="90">
        <v>66.2</v>
      </c>
      <c r="I96" s="90">
        <f t="shared" si="11"/>
        <v>0</v>
      </c>
      <c r="J96" s="90"/>
      <c r="K96" s="90"/>
      <c r="L96" s="90"/>
      <c r="M96" s="89">
        <f t="shared" si="12"/>
        <v>1175.05</v>
      </c>
      <c r="N96" s="89">
        <f t="shared" si="13"/>
        <v>148.95</v>
      </c>
      <c r="O96" s="89">
        <f t="shared" si="14"/>
        <v>1026.1</v>
      </c>
    </row>
    <row r="97" ht="18" customHeight="1" spans="1:15">
      <c r="A97" s="88" t="s">
        <v>249</v>
      </c>
      <c r="B97" s="88" t="s">
        <v>93</v>
      </c>
      <c r="C97" s="88" t="s">
        <v>338</v>
      </c>
      <c r="D97" s="89">
        <f t="shared" si="9"/>
        <v>88.8</v>
      </c>
      <c r="E97" s="89">
        <f t="shared" si="10"/>
        <v>88.8</v>
      </c>
      <c r="F97" s="90"/>
      <c r="G97" s="90"/>
      <c r="H97" s="90">
        <v>88.8</v>
      </c>
      <c r="I97" s="90">
        <f t="shared" si="11"/>
        <v>0</v>
      </c>
      <c r="J97" s="90"/>
      <c r="K97" s="90"/>
      <c r="L97" s="90"/>
      <c r="M97" s="89">
        <f t="shared" si="12"/>
        <v>1576.2</v>
      </c>
      <c r="N97" s="89">
        <f t="shared" si="13"/>
        <v>199.8</v>
      </c>
      <c r="O97" s="89">
        <f t="shared" si="14"/>
        <v>1376.4</v>
      </c>
    </row>
    <row r="98" ht="18" customHeight="1" spans="1:15">
      <c r="A98" s="88" t="s">
        <v>249</v>
      </c>
      <c r="B98" s="88" t="s">
        <v>93</v>
      </c>
      <c r="C98" s="88" t="s">
        <v>339</v>
      </c>
      <c r="D98" s="89">
        <f t="shared" si="9"/>
        <v>88.7</v>
      </c>
      <c r="E98" s="89">
        <f t="shared" si="10"/>
        <v>88.7</v>
      </c>
      <c r="F98" s="90"/>
      <c r="G98" s="90"/>
      <c r="H98" s="90">
        <v>88.7</v>
      </c>
      <c r="I98" s="90">
        <f t="shared" si="11"/>
        <v>0</v>
      </c>
      <c r="J98" s="90"/>
      <c r="K98" s="90"/>
      <c r="L98" s="90"/>
      <c r="M98" s="89">
        <f t="shared" si="12"/>
        <v>1574.425</v>
      </c>
      <c r="N98" s="89">
        <f t="shared" si="13"/>
        <v>199.575</v>
      </c>
      <c r="O98" s="89">
        <f t="shared" si="14"/>
        <v>1374.85</v>
      </c>
    </row>
    <row r="99" ht="18" customHeight="1" spans="1:15">
      <c r="A99" s="88" t="s">
        <v>249</v>
      </c>
      <c r="B99" s="88" t="s">
        <v>93</v>
      </c>
      <c r="C99" s="88" t="s">
        <v>340</v>
      </c>
      <c r="D99" s="89">
        <f t="shared" si="9"/>
        <v>45.6</v>
      </c>
      <c r="E99" s="89">
        <f t="shared" si="10"/>
        <v>45.6</v>
      </c>
      <c r="F99" s="90"/>
      <c r="G99" s="90"/>
      <c r="H99" s="90">
        <v>45.6</v>
      </c>
      <c r="I99" s="90">
        <f t="shared" si="11"/>
        <v>0</v>
      </c>
      <c r="J99" s="90"/>
      <c r="K99" s="90"/>
      <c r="L99" s="90"/>
      <c r="M99" s="89">
        <f t="shared" si="12"/>
        <v>809.4</v>
      </c>
      <c r="N99" s="89">
        <f t="shared" si="13"/>
        <v>102.6</v>
      </c>
      <c r="O99" s="89">
        <f t="shared" si="14"/>
        <v>706.8</v>
      </c>
    </row>
    <row r="100" ht="18" customHeight="1" spans="1:15">
      <c r="A100" s="88" t="s">
        <v>249</v>
      </c>
      <c r="B100" s="88" t="s">
        <v>93</v>
      </c>
      <c r="C100" s="88" t="s">
        <v>341</v>
      </c>
      <c r="D100" s="89">
        <f t="shared" si="9"/>
        <v>110.5</v>
      </c>
      <c r="E100" s="89">
        <f t="shared" si="10"/>
        <v>110.5</v>
      </c>
      <c r="F100" s="90"/>
      <c r="G100" s="90"/>
      <c r="H100" s="90">
        <v>110.5</v>
      </c>
      <c r="I100" s="90">
        <f t="shared" si="11"/>
        <v>0</v>
      </c>
      <c r="J100" s="90"/>
      <c r="K100" s="90"/>
      <c r="L100" s="90"/>
      <c r="M100" s="89">
        <f t="shared" si="12"/>
        <v>1961.375</v>
      </c>
      <c r="N100" s="89">
        <f t="shared" si="13"/>
        <v>248.625</v>
      </c>
      <c r="O100" s="89">
        <f t="shared" si="14"/>
        <v>1712.75</v>
      </c>
    </row>
    <row r="101" ht="18" customHeight="1" spans="1:15">
      <c r="A101" s="114" t="s">
        <v>249</v>
      </c>
      <c r="B101" s="116" t="s">
        <v>93</v>
      </c>
      <c r="C101" s="116" t="s">
        <v>342</v>
      </c>
      <c r="D101" s="117">
        <f t="shared" si="9"/>
        <v>96</v>
      </c>
      <c r="E101" s="117">
        <f t="shared" si="10"/>
        <v>96</v>
      </c>
      <c r="F101" s="118"/>
      <c r="G101" s="117"/>
      <c r="H101" s="117">
        <v>96</v>
      </c>
      <c r="I101" s="117"/>
      <c r="J101" s="117"/>
      <c r="K101" s="117"/>
      <c r="L101" s="117"/>
      <c r="M101" s="56">
        <f t="shared" si="12"/>
        <v>1704</v>
      </c>
      <c r="N101" s="56">
        <f t="shared" si="13"/>
        <v>216</v>
      </c>
      <c r="O101" s="56">
        <f t="shared" si="14"/>
        <v>1488</v>
      </c>
    </row>
    <row r="102" ht="18" customHeight="1" spans="1:15">
      <c r="A102" s="88" t="s">
        <v>249</v>
      </c>
      <c r="B102" s="88" t="s">
        <v>103</v>
      </c>
      <c r="C102" s="88" t="s">
        <v>343</v>
      </c>
      <c r="D102" s="89">
        <f t="shared" si="9"/>
        <v>85</v>
      </c>
      <c r="E102" s="89">
        <f t="shared" si="10"/>
        <v>85</v>
      </c>
      <c r="F102" s="90"/>
      <c r="G102" s="90"/>
      <c r="H102" s="90">
        <v>85</v>
      </c>
      <c r="I102" s="90">
        <f t="shared" si="11"/>
        <v>0</v>
      </c>
      <c r="J102" s="90"/>
      <c r="K102" s="90"/>
      <c r="L102" s="90"/>
      <c r="M102" s="89">
        <f t="shared" si="12"/>
        <v>1508.75</v>
      </c>
      <c r="N102" s="89">
        <f t="shared" si="13"/>
        <v>191.25</v>
      </c>
      <c r="O102" s="89">
        <f t="shared" si="14"/>
        <v>1317.5</v>
      </c>
    </row>
    <row r="103" ht="18" customHeight="1" spans="1:15">
      <c r="A103" s="88" t="s">
        <v>249</v>
      </c>
      <c r="B103" s="88" t="s">
        <v>103</v>
      </c>
      <c r="C103" s="88" t="s">
        <v>344</v>
      </c>
      <c r="D103" s="89">
        <f t="shared" si="9"/>
        <v>33</v>
      </c>
      <c r="E103" s="89">
        <f t="shared" si="10"/>
        <v>33</v>
      </c>
      <c r="F103" s="90"/>
      <c r="G103" s="90"/>
      <c r="H103" s="90">
        <v>33</v>
      </c>
      <c r="I103" s="90">
        <f t="shared" si="11"/>
        <v>0</v>
      </c>
      <c r="J103" s="90"/>
      <c r="K103" s="90"/>
      <c r="L103" s="90"/>
      <c r="M103" s="89">
        <f t="shared" si="12"/>
        <v>585.75</v>
      </c>
      <c r="N103" s="89">
        <f t="shared" si="13"/>
        <v>74.25</v>
      </c>
      <c r="O103" s="89">
        <f t="shared" si="14"/>
        <v>511.5</v>
      </c>
    </row>
    <row r="104" ht="18" customHeight="1" spans="1:15">
      <c r="A104" s="88" t="s">
        <v>249</v>
      </c>
      <c r="B104" s="88" t="s">
        <v>103</v>
      </c>
      <c r="C104" s="88" t="s">
        <v>345</v>
      </c>
      <c r="D104" s="89">
        <f t="shared" si="9"/>
        <v>44</v>
      </c>
      <c r="E104" s="89">
        <f t="shared" si="10"/>
        <v>44</v>
      </c>
      <c r="F104" s="90"/>
      <c r="G104" s="90"/>
      <c r="H104" s="90">
        <v>44</v>
      </c>
      <c r="I104" s="90">
        <f t="shared" si="11"/>
        <v>0</v>
      </c>
      <c r="J104" s="90"/>
      <c r="K104" s="90"/>
      <c r="L104" s="90"/>
      <c r="M104" s="89">
        <f t="shared" si="12"/>
        <v>781</v>
      </c>
      <c r="N104" s="89">
        <f t="shared" si="13"/>
        <v>99</v>
      </c>
      <c r="O104" s="89">
        <f t="shared" si="14"/>
        <v>682</v>
      </c>
    </row>
    <row r="105" ht="18" customHeight="1" spans="1:15">
      <c r="A105" s="88" t="s">
        <v>249</v>
      </c>
      <c r="B105" s="88" t="s">
        <v>103</v>
      </c>
      <c r="C105" s="88" t="s">
        <v>346</v>
      </c>
      <c r="D105" s="89">
        <f t="shared" si="9"/>
        <v>58</v>
      </c>
      <c r="E105" s="89">
        <f t="shared" si="10"/>
        <v>58</v>
      </c>
      <c r="F105" s="90"/>
      <c r="G105" s="90"/>
      <c r="H105" s="90">
        <v>58</v>
      </c>
      <c r="I105" s="90">
        <f t="shared" si="11"/>
        <v>0</v>
      </c>
      <c r="J105" s="90"/>
      <c r="K105" s="90"/>
      <c r="L105" s="90"/>
      <c r="M105" s="89">
        <f t="shared" si="12"/>
        <v>1029.5</v>
      </c>
      <c r="N105" s="89">
        <f t="shared" si="13"/>
        <v>130.5</v>
      </c>
      <c r="O105" s="89">
        <f t="shared" si="14"/>
        <v>899</v>
      </c>
    </row>
    <row r="106" ht="18" customHeight="1" spans="1:15">
      <c r="A106" s="88" t="s">
        <v>249</v>
      </c>
      <c r="B106" s="88" t="s">
        <v>103</v>
      </c>
      <c r="C106" s="88" t="s">
        <v>347</v>
      </c>
      <c r="D106" s="89">
        <f t="shared" si="9"/>
        <v>66</v>
      </c>
      <c r="E106" s="89">
        <f t="shared" si="10"/>
        <v>66</v>
      </c>
      <c r="F106" s="90"/>
      <c r="G106" s="90"/>
      <c r="H106" s="90">
        <v>66</v>
      </c>
      <c r="I106" s="90">
        <f t="shared" si="11"/>
        <v>0</v>
      </c>
      <c r="J106" s="90"/>
      <c r="K106" s="90"/>
      <c r="L106" s="90"/>
      <c r="M106" s="89">
        <f t="shared" si="12"/>
        <v>1171.5</v>
      </c>
      <c r="N106" s="89">
        <f t="shared" si="13"/>
        <v>148.5</v>
      </c>
      <c r="O106" s="89">
        <f t="shared" si="14"/>
        <v>1023</v>
      </c>
    </row>
    <row r="107" ht="18" customHeight="1" spans="1:15">
      <c r="A107" s="88" t="s">
        <v>249</v>
      </c>
      <c r="B107" s="88" t="s">
        <v>103</v>
      </c>
      <c r="C107" s="88" t="s">
        <v>348</v>
      </c>
      <c r="D107" s="89">
        <f t="shared" si="9"/>
        <v>125.5</v>
      </c>
      <c r="E107" s="89">
        <f t="shared" si="10"/>
        <v>125.5</v>
      </c>
      <c r="F107" s="90"/>
      <c r="G107" s="90"/>
      <c r="H107" s="90">
        <v>125.5</v>
      </c>
      <c r="I107" s="90">
        <f t="shared" si="11"/>
        <v>0</v>
      </c>
      <c r="J107" s="90"/>
      <c r="K107" s="90"/>
      <c r="L107" s="90"/>
      <c r="M107" s="89">
        <f t="shared" si="12"/>
        <v>2227.625</v>
      </c>
      <c r="N107" s="89">
        <f t="shared" si="13"/>
        <v>282.375</v>
      </c>
      <c r="O107" s="89">
        <f t="shared" si="14"/>
        <v>1945.25</v>
      </c>
    </row>
    <row r="108" ht="18" customHeight="1" spans="1:15">
      <c r="A108" s="88" t="s">
        <v>249</v>
      </c>
      <c r="B108" s="88" t="s">
        <v>103</v>
      </c>
      <c r="C108" s="88" t="s">
        <v>349</v>
      </c>
      <c r="D108" s="89">
        <f t="shared" si="9"/>
        <v>78</v>
      </c>
      <c r="E108" s="89">
        <f t="shared" si="10"/>
        <v>78</v>
      </c>
      <c r="F108" s="90"/>
      <c r="G108" s="90"/>
      <c r="H108" s="90">
        <v>78</v>
      </c>
      <c r="I108" s="90">
        <f t="shared" si="11"/>
        <v>0</v>
      </c>
      <c r="J108" s="90"/>
      <c r="K108" s="90"/>
      <c r="L108" s="90"/>
      <c r="M108" s="89">
        <f t="shared" si="12"/>
        <v>1384.5</v>
      </c>
      <c r="N108" s="89">
        <f t="shared" si="13"/>
        <v>175.5</v>
      </c>
      <c r="O108" s="89">
        <f t="shared" si="14"/>
        <v>1209</v>
      </c>
    </row>
    <row r="109" ht="18" customHeight="1" spans="1:15">
      <c r="A109" s="88" t="s">
        <v>249</v>
      </c>
      <c r="B109" s="88" t="s">
        <v>103</v>
      </c>
      <c r="C109" s="88" t="s">
        <v>350</v>
      </c>
      <c r="D109" s="89">
        <f t="shared" si="9"/>
        <v>111.5</v>
      </c>
      <c r="E109" s="89">
        <f t="shared" si="10"/>
        <v>111.5</v>
      </c>
      <c r="F109" s="90"/>
      <c r="G109" s="90"/>
      <c r="H109" s="90">
        <v>111.5</v>
      </c>
      <c r="I109" s="90">
        <f t="shared" si="11"/>
        <v>0</v>
      </c>
      <c r="J109" s="90"/>
      <c r="K109" s="90"/>
      <c r="L109" s="90"/>
      <c r="M109" s="89">
        <f t="shared" si="12"/>
        <v>1979.125</v>
      </c>
      <c r="N109" s="89">
        <f t="shared" si="13"/>
        <v>250.875</v>
      </c>
      <c r="O109" s="89">
        <f t="shared" si="14"/>
        <v>1728.25</v>
      </c>
    </row>
    <row r="110" ht="18" customHeight="1" spans="1:15">
      <c r="A110" s="88" t="s">
        <v>249</v>
      </c>
      <c r="B110" s="88" t="s">
        <v>103</v>
      </c>
      <c r="C110" s="88" t="s">
        <v>351</v>
      </c>
      <c r="D110" s="89">
        <f t="shared" si="9"/>
        <v>123</v>
      </c>
      <c r="E110" s="89">
        <f t="shared" si="10"/>
        <v>123</v>
      </c>
      <c r="F110" s="90"/>
      <c r="G110" s="90"/>
      <c r="H110" s="90">
        <v>123</v>
      </c>
      <c r="I110" s="90">
        <f t="shared" si="11"/>
        <v>0</v>
      </c>
      <c r="J110" s="90"/>
      <c r="K110" s="90"/>
      <c r="L110" s="90"/>
      <c r="M110" s="89">
        <f t="shared" si="12"/>
        <v>2183.25</v>
      </c>
      <c r="N110" s="89">
        <f t="shared" si="13"/>
        <v>276.75</v>
      </c>
      <c r="O110" s="89">
        <f t="shared" si="14"/>
        <v>1906.5</v>
      </c>
    </row>
    <row r="111" ht="18" customHeight="1" spans="1:15">
      <c r="A111" s="88" t="s">
        <v>249</v>
      </c>
      <c r="B111" s="88" t="s">
        <v>103</v>
      </c>
      <c r="C111" s="88" t="s">
        <v>352</v>
      </c>
      <c r="D111" s="89">
        <f t="shared" si="9"/>
        <v>115</v>
      </c>
      <c r="E111" s="89">
        <f t="shared" si="10"/>
        <v>115</v>
      </c>
      <c r="F111" s="90"/>
      <c r="G111" s="90"/>
      <c r="H111" s="90">
        <v>115</v>
      </c>
      <c r="I111" s="90">
        <f t="shared" si="11"/>
        <v>0</v>
      </c>
      <c r="J111" s="90"/>
      <c r="K111" s="90"/>
      <c r="L111" s="90"/>
      <c r="M111" s="89">
        <f t="shared" si="12"/>
        <v>2041.25</v>
      </c>
      <c r="N111" s="89">
        <f t="shared" si="13"/>
        <v>258.75</v>
      </c>
      <c r="O111" s="89">
        <f t="shared" si="14"/>
        <v>1782.5</v>
      </c>
    </row>
    <row r="112" ht="18" customHeight="1" spans="1:15">
      <c r="A112" s="88" t="s">
        <v>249</v>
      </c>
      <c r="B112" s="88" t="s">
        <v>103</v>
      </c>
      <c r="C112" s="88" t="s">
        <v>353</v>
      </c>
      <c r="D112" s="89">
        <f t="shared" si="9"/>
        <v>133.5</v>
      </c>
      <c r="E112" s="89">
        <f t="shared" si="10"/>
        <v>133.5</v>
      </c>
      <c r="F112" s="90"/>
      <c r="G112" s="90"/>
      <c r="H112" s="90">
        <v>133.5</v>
      </c>
      <c r="I112" s="90">
        <f t="shared" si="11"/>
        <v>0</v>
      </c>
      <c r="J112" s="90"/>
      <c r="K112" s="90"/>
      <c r="L112" s="90"/>
      <c r="M112" s="89">
        <f t="shared" si="12"/>
        <v>2369.625</v>
      </c>
      <c r="N112" s="89">
        <f t="shared" si="13"/>
        <v>300.375</v>
      </c>
      <c r="O112" s="89">
        <f t="shared" si="14"/>
        <v>2069.25</v>
      </c>
    </row>
    <row r="113" ht="18" customHeight="1" spans="1:15">
      <c r="A113" s="88" t="s">
        <v>249</v>
      </c>
      <c r="B113" s="88" t="s">
        <v>103</v>
      </c>
      <c r="C113" s="88" t="s">
        <v>354</v>
      </c>
      <c r="D113" s="89">
        <f t="shared" si="9"/>
        <v>66.5</v>
      </c>
      <c r="E113" s="89">
        <f t="shared" si="10"/>
        <v>66.5</v>
      </c>
      <c r="F113" s="90"/>
      <c r="G113" s="90"/>
      <c r="H113" s="90">
        <v>66.5</v>
      </c>
      <c r="I113" s="90">
        <f t="shared" si="11"/>
        <v>0</v>
      </c>
      <c r="J113" s="90"/>
      <c r="K113" s="90"/>
      <c r="L113" s="90"/>
      <c r="M113" s="89">
        <f t="shared" si="12"/>
        <v>1180.375</v>
      </c>
      <c r="N113" s="89">
        <f t="shared" si="13"/>
        <v>149.625</v>
      </c>
      <c r="O113" s="89">
        <f t="shared" si="14"/>
        <v>1030.75</v>
      </c>
    </row>
    <row r="114" ht="18" customHeight="1" spans="1:15">
      <c r="A114" s="88" t="s">
        <v>249</v>
      </c>
      <c r="B114" s="88" t="s">
        <v>103</v>
      </c>
      <c r="C114" s="111" t="s">
        <v>355</v>
      </c>
      <c r="D114" s="89">
        <f t="shared" si="9"/>
        <v>56.5</v>
      </c>
      <c r="E114" s="89">
        <f t="shared" si="10"/>
        <v>56.5</v>
      </c>
      <c r="F114" s="90"/>
      <c r="G114" s="90"/>
      <c r="H114" s="90">
        <v>56.5</v>
      </c>
      <c r="I114" s="90">
        <f t="shared" si="11"/>
        <v>0</v>
      </c>
      <c r="J114" s="90"/>
      <c r="K114" s="90"/>
      <c r="L114" s="90"/>
      <c r="M114" s="89">
        <f t="shared" si="12"/>
        <v>1002.875</v>
      </c>
      <c r="N114" s="89">
        <f t="shared" si="13"/>
        <v>127.125</v>
      </c>
      <c r="O114" s="89">
        <f t="shared" si="14"/>
        <v>875.75</v>
      </c>
    </row>
    <row r="115" ht="18" customHeight="1" spans="1:15">
      <c r="A115" s="88" t="s">
        <v>249</v>
      </c>
      <c r="B115" s="88" t="s">
        <v>103</v>
      </c>
      <c r="C115" s="88" t="s">
        <v>356</v>
      </c>
      <c r="D115" s="89">
        <f t="shared" si="9"/>
        <v>56.5</v>
      </c>
      <c r="E115" s="89">
        <f t="shared" si="10"/>
        <v>56.5</v>
      </c>
      <c r="F115" s="90"/>
      <c r="G115" s="90"/>
      <c r="H115" s="90">
        <v>56.5</v>
      </c>
      <c r="I115" s="90">
        <f t="shared" si="11"/>
        <v>0</v>
      </c>
      <c r="J115" s="90"/>
      <c r="K115" s="90"/>
      <c r="L115" s="90"/>
      <c r="M115" s="89">
        <f t="shared" si="12"/>
        <v>1002.875</v>
      </c>
      <c r="N115" s="89">
        <f t="shared" si="13"/>
        <v>127.125</v>
      </c>
      <c r="O115" s="89">
        <f t="shared" si="14"/>
        <v>875.75</v>
      </c>
    </row>
    <row r="116" ht="18" customHeight="1" spans="1:15">
      <c r="A116" s="88" t="s">
        <v>249</v>
      </c>
      <c r="B116" s="88" t="s">
        <v>103</v>
      </c>
      <c r="C116" s="88" t="s">
        <v>357</v>
      </c>
      <c r="D116" s="89">
        <f t="shared" si="9"/>
        <v>84.5</v>
      </c>
      <c r="E116" s="89">
        <f t="shared" si="10"/>
        <v>84.5</v>
      </c>
      <c r="F116" s="90"/>
      <c r="G116" s="90"/>
      <c r="H116" s="90">
        <v>84.5</v>
      </c>
      <c r="I116" s="90">
        <f t="shared" si="11"/>
        <v>0</v>
      </c>
      <c r="J116" s="90"/>
      <c r="K116" s="90"/>
      <c r="L116" s="90"/>
      <c r="M116" s="89">
        <f t="shared" si="12"/>
        <v>1499.875</v>
      </c>
      <c r="N116" s="89">
        <f t="shared" si="13"/>
        <v>190.125</v>
      </c>
      <c r="O116" s="89">
        <f t="shared" si="14"/>
        <v>1309.75</v>
      </c>
    </row>
    <row r="117" ht="18" customHeight="1" spans="1:15">
      <c r="A117" s="88" t="s">
        <v>249</v>
      </c>
      <c r="B117" s="88" t="s">
        <v>103</v>
      </c>
      <c r="C117" s="88" t="s">
        <v>358</v>
      </c>
      <c r="D117" s="89">
        <f t="shared" si="9"/>
        <v>124</v>
      </c>
      <c r="E117" s="89">
        <f t="shared" si="10"/>
        <v>124</v>
      </c>
      <c r="F117" s="90"/>
      <c r="G117" s="90"/>
      <c r="H117" s="90">
        <v>124</v>
      </c>
      <c r="I117" s="90">
        <f t="shared" si="11"/>
        <v>0</v>
      </c>
      <c r="J117" s="90"/>
      <c r="K117" s="90"/>
      <c r="L117" s="90"/>
      <c r="M117" s="89">
        <f t="shared" si="12"/>
        <v>2201</v>
      </c>
      <c r="N117" s="89">
        <f t="shared" si="13"/>
        <v>279</v>
      </c>
      <c r="O117" s="89">
        <f t="shared" si="14"/>
        <v>1922</v>
      </c>
    </row>
    <row r="118" ht="18" customHeight="1" spans="1:15">
      <c r="A118" s="88" t="s">
        <v>249</v>
      </c>
      <c r="B118" s="88" t="s">
        <v>108</v>
      </c>
      <c r="C118" s="88" t="s">
        <v>359</v>
      </c>
      <c r="D118" s="89">
        <f t="shared" si="9"/>
        <v>25</v>
      </c>
      <c r="E118" s="89">
        <f t="shared" si="10"/>
        <v>25</v>
      </c>
      <c r="F118" s="90"/>
      <c r="G118" s="90"/>
      <c r="H118" s="90">
        <v>25</v>
      </c>
      <c r="I118" s="90">
        <f t="shared" si="11"/>
        <v>0</v>
      </c>
      <c r="J118" s="90"/>
      <c r="K118" s="90"/>
      <c r="L118" s="90"/>
      <c r="M118" s="89">
        <f t="shared" si="12"/>
        <v>443.75</v>
      </c>
      <c r="N118" s="89">
        <f t="shared" si="13"/>
        <v>56.25</v>
      </c>
      <c r="O118" s="89">
        <f t="shared" si="14"/>
        <v>387.5</v>
      </c>
    </row>
    <row r="119" ht="18" customHeight="1" spans="1:15">
      <c r="A119" s="88" t="s">
        <v>249</v>
      </c>
      <c r="B119" s="88" t="s">
        <v>108</v>
      </c>
      <c r="C119" s="88" t="s">
        <v>360</v>
      </c>
      <c r="D119" s="89">
        <f t="shared" si="9"/>
        <v>25</v>
      </c>
      <c r="E119" s="89">
        <f t="shared" si="10"/>
        <v>25</v>
      </c>
      <c r="F119" s="90"/>
      <c r="G119" s="90"/>
      <c r="H119" s="90">
        <v>25</v>
      </c>
      <c r="I119" s="90">
        <f t="shared" si="11"/>
        <v>0</v>
      </c>
      <c r="J119" s="90"/>
      <c r="K119" s="90"/>
      <c r="L119" s="90"/>
      <c r="M119" s="89">
        <f t="shared" si="12"/>
        <v>443.75</v>
      </c>
      <c r="N119" s="89">
        <f t="shared" si="13"/>
        <v>56.25</v>
      </c>
      <c r="O119" s="89">
        <f t="shared" si="14"/>
        <v>387.5</v>
      </c>
    </row>
    <row r="120" ht="18" customHeight="1" spans="1:15">
      <c r="A120" s="88" t="s">
        <v>249</v>
      </c>
      <c r="B120" s="88" t="s">
        <v>108</v>
      </c>
      <c r="C120" s="88" t="s">
        <v>361</v>
      </c>
      <c r="D120" s="89">
        <f t="shared" si="9"/>
        <v>31.5</v>
      </c>
      <c r="E120" s="89">
        <f t="shared" si="10"/>
        <v>31.5</v>
      </c>
      <c r="F120" s="90"/>
      <c r="G120" s="90"/>
      <c r="H120" s="90">
        <v>31.5</v>
      </c>
      <c r="I120" s="90">
        <f t="shared" si="11"/>
        <v>0</v>
      </c>
      <c r="J120" s="90"/>
      <c r="K120" s="90"/>
      <c r="L120" s="90"/>
      <c r="M120" s="89">
        <f t="shared" si="12"/>
        <v>559.125</v>
      </c>
      <c r="N120" s="89">
        <f t="shared" si="13"/>
        <v>70.875</v>
      </c>
      <c r="O120" s="89">
        <f t="shared" si="14"/>
        <v>488.25</v>
      </c>
    </row>
    <row r="121" ht="18" customHeight="1" spans="1:15">
      <c r="A121" s="88" t="s">
        <v>249</v>
      </c>
      <c r="B121" s="88" t="s">
        <v>108</v>
      </c>
      <c r="C121" s="88" t="s">
        <v>362</v>
      </c>
      <c r="D121" s="89">
        <f t="shared" si="9"/>
        <v>25</v>
      </c>
      <c r="E121" s="89">
        <f t="shared" si="10"/>
        <v>25</v>
      </c>
      <c r="F121" s="90"/>
      <c r="G121" s="90"/>
      <c r="H121" s="90">
        <v>25</v>
      </c>
      <c r="I121" s="90">
        <f t="shared" si="11"/>
        <v>0</v>
      </c>
      <c r="J121" s="90"/>
      <c r="K121" s="90"/>
      <c r="L121" s="90"/>
      <c r="M121" s="89">
        <f t="shared" si="12"/>
        <v>443.75</v>
      </c>
      <c r="N121" s="89">
        <f t="shared" si="13"/>
        <v>56.25</v>
      </c>
      <c r="O121" s="89">
        <f t="shared" si="14"/>
        <v>387.5</v>
      </c>
    </row>
    <row r="122" ht="18" customHeight="1" spans="1:15">
      <c r="A122" s="88" t="s">
        <v>249</v>
      </c>
      <c r="B122" s="88" t="s">
        <v>108</v>
      </c>
      <c r="C122" s="88" t="s">
        <v>363</v>
      </c>
      <c r="D122" s="89">
        <f t="shared" si="9"/>
        <v>25</v>
      </c>
      <c r="E122" s="89">
        <f t="shared" si="10"/>
        <v>25</v>
      </c>
      <c r="F122" s="90"/>
      <c r="G122" s="90"/>
      <c r="H122" s="90">
        <v>25</v>
      </c>
      <c r="I122" s="90">
        <f t="shared" si="11"/>
        <v>0</v>
      </c>
      <c r="J122" s="90"/>
      <c r="K122" s="90"/>
      <c r="L122" s="90"/>
      <c r="M122" s="89">
        <f t="shared" si="12"/>
        <v>443.75</v>
      </c>
      <c r="N122" s="89">
        <f t="shared" si="13"/>
        <v>56.25</v>
      </c>
      <c r="O122" s="89">
        <f t="shared" si="14"/>
        <v>387.5</v>
      </c>
    </row>
    <row r="123" ht="18" customHeight="1" spans="1:15">
      <c r="A123" s="88" t="s">
        <v>249</v>
      </c>
      <c r="B123" s="88" t="s">
        <v>108</v>
      </c>
      <c r="C123" s="88" t="s">
        <v>364</v>
      </c>
      <c r="D123" s="89">
        <f t="shared" si="9"/>
        <v>25</v>
      </c>
      <c r="E123" s="89">
        <f t="shared" si="10"/>
        <v>25</v>
      </c>
      <c r="F123" s="90"/>
      <c r="G123" s="90"/>
      <c r="H123" s="90">
        <v>25</v>
      </c>
      <c r="I123" s="90">
        <f t="shared" si="11"/>
        <v>0</v>
      </c>
      <c r="J123" s="90"/>
      <c r="K123" s="90"/>
      <c r="L123" s="90"/>
      <c r="M123" s="89">
        <f t="shared" si="12"/>
        <v>443.75</v>
      </c>
      <c r="N123" s="89">
        <f t="shared" si="13"/>
        <v>56.25</v>
      </c>
      <c r="O123" s="89">
        <f t="shared" si="14"/>
        <v>387.5</v>
      </c>
    </row>
    <row r="124" ht="18" customHeight="1" spans="1:15">
      <c r="A124" s="88" t="s">
        <v>249</v>
      </c>
      <c r="B124" s="88" t="s">
        <v>108</v>
      </c>
      <c r="C124" s="88" t="s">
        <v>365</v>
      </c>
      <c r="D124" s="89">
        <f t="shared" si="9"/>
        <v>25</v>
      </c>
      <c r="E124" s="89">
        <f t="shared" si="10"/>
        <v>25</v>
      </c>
      <c r="F124" s="90"/>
      <c r="G124" s="90"/>
      <c r="H124" s="90">
        <v>25</v>
      </c>
      <c r="I124" s="90">
        <f t="shared" si="11"/>
        <v>0</v>
      </c>
      <c r="J124" s="90"/>
      <c r="K124" s="90"/>
      <c r="L124" s="90"/>
      <c r="M124" s="89">
        <f t="shared" si="12"/>
        <v>443.75</v>
      </c>
      <c r="N124" s="89">
        <f t="shared" si="13"/>
        <v>56.25</v>
      </c>
      <c r="O124" s="89">
        <f t="shared" si="14"/>
        <v>387.5</v>
      </c>
    </row>
    <row r="125" ht="18" customHeight="1" spans="1:15">
      <c r="A125" s="88" t="s">
        <v>249</v>
      </c>
      <c r="B125" s="88" t="s">
        <v>108</v>
      </c>
      <c r="C125" s="88" t="s">
        <v>366</v>
      </c>
      <c r="D125" s="89">
        <f t="shared" si="9"/>
        <v>25</v>
      </c>
      <c r="E125" s="89">
        <f t="shared" si="10"/>
        <v>25</v>
      </c>
      <c r="F125" s="90"/>
      <c r="G125" s="90"/>
      <c r="H125" s="90">
        <v>25</v>
      </c>
      <c r="I125" s="90">
        <f t="shared" si="11"/>
        <v>0</v>
      </c>
      <c r="J125" s="90"/>
      <c r="K125" s="90"/>
      <c r="L125" s="90"/>
      <c r="M125" s="89">
        <f t="shared" si="12"/>
        <v>443.75</v>
      </c>
      <c r="N125" s="89">
        <f t="shared" si="13"/>
        <v>56.25</v>
      </c>
      <c r="O125" s="89">
        <f t="shared" si="14"/>
        <v>387.5</v>
      </c>
    </row>
    <row r="126" ht="18" customHeight="1" spans="1:15">
      <c r="A126" s="88" t="s">
        <v>249</v>
      </c>
      <c r="B126" s="88" t="s">
        <v>108</v>
      </c>
      <c r="C126" s="88" t="s">
        <v>367</v>
      </c>
      <c r="D126" s="89">
        <f t="shared" si="9"/>
        <v>25</v>
      </c>
      <c r="E126" s="89">
        <f t="shared" si="10"/>
        <v>25</v>
      </c>
      <c r="F126" s="90"/>
      <c r="G126" s="90"/>
      <c r="H126" s="90">
        <v>25</v>
      </c>
      <c r="I126" s="90">
        <f t="shared" si="11"/>
        <v>0</v>
      </c>
      <c r="J126" s="90"/>
      <c r="K126" s="90"/>
      <c r="L126" s="90"/>
      <c r="M126" s="89">
        <f t="shared" si="12"/>
        <v>443.75</v>
      </c>
      <c r="N126" s="89">
        <f t="shared" si="13"/>
        <v>56.25</v>
      </c>
      <c r="O126" s="89">
        <f t="shared" si="14"/>
        <v>387.5</v>
      </c>
    </row>
    <row r="127" ht="18" customHeight="1" spans="1:15">
      <c r="A127" s="88" t="s">
        <v>249</v>
      </c>
      <c r="B127" s="88" t="s">
        <v>108</v>
      </c>
      <c r="C127" s="88" t="s">
        <v>368</v>
      </c>
      <c r="D127" s="89">
        <f t="shared" si="9"/>
        <v>25</v>
      </c>
      <c r="E127" s="89">
        <f t="shared" si="10"/>
        <v>25</v>
      </c>
      <c r="F127" s="90"/>
      <c r="G127" s="90"/>
      <c r="H127" s="90">
        <v>25</v>
      </c>
      <c r="I127" s="90">
        <f t="shared" si="11"/>
        <v>0</v>
      </c>
      <c r="J127" s="90"/>
      <c r="K127" s="90"/>
      <c r="L127" s="90"/>
      <c r="M127" s="89">
        <f t="shared" si="12"/>
        <v>443.75</v>
      </c>
      <c r="N127" s="89">
        <f t="shared" si="13"/>
        <v>56.25</v>
      </c>
      <c r="O127" s="89">
        <f t="shared" si="14"/>
        <v>387.5</v>
      </c>
    </row>
    <row r="128" ht="18" customHeight="1" spans="1:15">
      <c r="A128" s="88" t="s">
        <v>249</v>
      </c>
      <c r="B128" s="88" t="s">
        <v>108</v>
      </c>
      <c r="C128" s="88" t="s">
        <v>369</v>
      </c>
      <c r="D128" s="89">
        <f t="shared" si="9"/>
        <v>18.5</v>
      </c>
      <c r="E128" s="89">
        <f t="shared" si="10"/>
        <v>18.5</v>
      </c>
      <c r="F128" s="90"/>
      <c r="G128" s="90"/>
      <c r="H128" s="90">
        <v>18.5</v>
      </c>
      <c r="I128" s="90">
        <f t="shared" si="11"/>
        <v>0</v>
      </c>
      <c r="J128" s="90"/>
      <c r="K128" s="90"/>
      <c r="L128" s="90"/>
      <c r="M128" s="89">
        <f t="shared" si="12"/>
        <v>328.375</v>
      </c>
      <c r="N128" s="89">
        <f t="shared" si="13"/>
        <v>41.625</v>
      </c>
      <c r="O128" s="89">
        <f t="shared" si="14"/>
        <v>286.75</v>
      </c>
    </row>
    <row r="129" ht="18" customHeight="1" spans="1:15">
      <c r="A129" s="88" t="s">
        <v>249</v>
      </c>
      <c r="B129" s="88" t="s">
        <v>108</v>
      </c>
      <c r="C129" s="88" t="s">
        <v>370</v>
      </c>
      <c r="D129" s="89">
        <f t="shared" si="9"/>
        <v>25</v>
      </c>
      <c r="E129" s="89">
        <f t="shared" si="10"/>
        <v>25</v>
      </c>
      <c r="F129" s="90"/>
      <c r="G129" s="90"/>
      <c r="H129" s="90">
        <v>25</v>
      </c>
      <c r="I129" s="90">
        <f t="shared" si="11"/>
        <v>0</v>
      </c>
      <c r="J129" s="90"/>
      <c r="K129" s="90"/>
      <c r="L129" s="90"/>
      <c r="M129" s="89">
        <f t="shared" si="12"/>
        <v>443.75</v>
      </c>
      <c r="N129" s="89">
        <f t="shared" si="13"/>
        <v>56.25</v>
      </c>
      <c r="O129" s="89">
        <f t="shared" si="14"/>
        <v>387.5</v>
      </c>
    </row>
    <row r="130" s="27" customFormat="1" ht="18" customHeight="1" spans="1:15">
      <c r="A130" s="87" t="s">
        <v>371</v>
      </c>
      <c r="B130" s="87"/>
      <c r="C130" s="44" t="s">
        <v>14</v>
      </c>
      <c r="D130" s="92">
        <f>SUM(D131:D236)</f>
        <v>322.01</v>
      </c>
      <c r="E130" s="92">
        <f t="shared" ref="E130:O130" si="15">SUM(E131:E236)</f>
        <v>322.01</v>
      </c>
      <c r="F130" s="92">
        <f t="shared" si="15"/>
        <v>0</v>
      </c>
      <c r="G130" s="92">
        <f t="shared" si="15"/>
        <v>0</v>
      </c>
      <c r="H130" s="92">
        <f t="shared" si="15"/>
        <v>322.01</v>
      </c>
      <c r="I130" s="92">
        <f t="shared" si="15"/>
        <v>0</v>
      </c>
      <c r="J130" s="92">
        <f t="shared" si="15"/>
        <v>0</v>
      </c>
      <c r="K130" s="92">
        <f t="shared" si="15"/>
        <v>0</v>
      </c>
      <c r="L130" s="92">
        <f t="shared" si="15"/>
        <v>0</v>
      </c>
      <c r="M130" s="92">
        <f t="shared" si="15"/>
        <v>5715.6775</v>
      </c>
      <c r="N130" s="92">
        <f t="shared" si="15"/>
        <v>724.5225</v>
      </c>
      <c r="O130" s="92">
        <f t="shared" si="15"/>
        <v>4991.155</v>
      </c>
    </row>
    <row r="131" ht="18" customHeight="1" spans="1:15">
      <c r="A131" s="88" t="s">
        <v>371</v>
      </c>
      <c r="B131" s="88" t="s">
        <v>44</v>
      </c>
      <c r="C131" s="88" t="s">
        <v>372</v>
      </c>
      <c r="D131" s="89">
        <f t="shared" si="9"/>
        <v>2.9</v>
      </c>
      <c r="E131" s="89">
        <f t="shared" si="10"/>
        <v>2.9</v>
      </c>
      <c r="F131" s="90"/>
      <c r="G131" s="90"/>
      <c r="H131" s="90">
        <v>2.9</v>
      </c>
      <c r="I131" s="90">
        <f t="shared" si="11"/>
        <v>0</v>
      </c>
      <c r="J131" s="90"/>
      <c r="K131" s="90"/>
      <c r="L131" s="90"/>
      <c r="M131" s="89">
        <f t="shared" si="12"/>
        <v>51.475</v>
      </c>
      <c r="N131" s="89">
        <f t="shared" si="13"/>
        <v>6.525</v>
      </c>
      <c r="O131" s="89">
        <f t="shared" si="14"/>
        <v>44.95</v>
      </c>
    </row>
    <row r="132" ht="18" customHeight="1" spans="1:15">
      <c r="A132" s="88" t="s">
        <v>371</v>
      </c>
      <c r="B132" s="88" t="s">
        <v>44</v>
      </c>
      <c r="C132" s="88" t="s">
        <v>373</v>
      </c>
      <c r="D132" s="89">
        <f t="shared" si="9"/>
        <v>2.2</v>
      </c>
      <c r="E132" s="89">
        <f t="shared" si="10"/>
        <v>2.2</v>
      </c>
      <c r="F132" s="90"/>
      <c r="G132" s="90"/>
      <c r="H132" s="90">
        <v>2.2</v>
      </c>
      <c r="I132" s="90">
        <f t="shared" si="11"/>
        <v>0</v>
      </c>
      <c r="J132" s="90"/>
      <c r="K132" s="90"/>
      <c r="L132" s="90"/>
      <c r="M132" s="89">
        <f t="shared" si="12"/>
        <v>39.05</v>
      </c>
      <c r="N132" s="89">
        <f t="shared" si="13"/>
        <v>4.95</v>
      </c>
      <c r="O132" s="89">
        <f t="shared" si="14"/>
        <v>34.1</v>
      </c>
    </row>
    <row r="133" ht="18" customHeight="1" spans="1:15">
      <c r="A133" s="88" t="s">
        <v>371</v>
      </c>
      <c r="B133" s="88" t="s">
        <v>44</v>
      </c>
      <c r="C133" s="88" t="s">
        <v>374</v>
      </c>
      <c r="D133" s="89">
        <f t="shared" si="9"/>
        <v>4.3</v>
      </c>
      <c r="E133" s="89">
        <f t="shared" si="10"/>
        <v>4.3</v>
      </c>
      <c r="F133" s="90"/>
      <c r="G133" s="90"/>
      <c r="H133" s="90">
        <v>4.3</v>
      </c>
      <c r="I133" s="90">
        <f t="shared" si="11"/>
        <v>0</v>
      </c>
      <c r="J133" s="90"/>
      <c r="K133" s="90"/>
      <c r="L133" s="90"/>
      <c r="M133" s="89">
        <f t="shared" si="12"/>
        <v>76.325</v>
      </c>
      <c r="N133" s="89">
        <f t="shared" si="13"/>
        <v>9.675</v>
      </c>
      <c r="O133" s="89">
        <f t="shared" si="14"/>
        <v>66.65</v>
      </c>
    </row>
    <row r="134" ht="18" customHeight="1" spans="1:15">
      <c r="A134" s="88" t="s">
        <v>371</v>
      </c>
      <c r="B134" s="88" t="s">
        <v>44</v>
      </c>
      <c r="C134" s="88" t="s">
        <v>375</v>
      </c>
      <c r="D134" s="89">
        <f t="shared" si="9"/>
        <v>5.8</v>
      </c>
      <c r="E134" s="89">
        <f t="shared" si="10"/>
        <v>5.8</v>
      </c>
      <c r="F134" s="90"/>
      <c r="G134" s="90"/>
      <c r="H134" s="90">
        <v>5.8</v>
      </c>
      <c r="I134" s="90">
        <f t="shared" si="11"/>
        <v>0</v>
      </c>
      <c r="J134" s="90"/>
      <c r="K134" s="90"/>
      <c r="L134" s="90"/>
      <c r="M134" s="89">
        <f t="shared" si="12"/>
        <v>102.95</v>
      </c>
      <c r="N134" s="89">
        <f t="shared" si="13"/>
        <v>13.05</v>
      </c>
      <c r="O134" s="89">
        <f t="shared" si="14"/>
        <v>89.9</v>
      </c>
    </row>
    <row r="135" ht="18" customHeight="1" spans="1:15">
      <c r="A135" s="88" t="s">
        <v>371</v>
      </c>
      <c r="B135" s="88" t="s">
        <v>44</v>
      </c>
      <c r="C135" s="88" t="s">
        <v>376</v>
      </c>
      <c r="D135" s="89">
        <f t="shared" si="9"/>
        <v>3.6</v>
      </c>
      <c r="E135" s="89">
        <f t="shared" si="10"/>
        <v>3.6</v>
      </c>
      <c r="F135" s="90"/>
      <c r="G135" s="90"/>
      <c r="H135" s="90">
        <v>3.6</v>
      </c>
      <c r="I135" s="90">
        <f t="shared" si="11"/>
        <v>0</v>
      </c>
      <c r="J135" s="90"/>
      <c r="K135" s="90"/>
      <c r="L135" s="90"/>
      <c r="M135" s="89">
        <f t="shared" si="12"/>
        <v>63.9</v>
      </c>
      <c r="N135" s="89">
        <f t="shared" si="13"/>
        <v>8.1</v>
      </c>
      <c r="O135" s="89">
        <f t="shared" si="14"/>
        <v>55.8</v>
      </c>
    </row>
    <row r="136" ht="18" customHeight="1" spans="1:15">
      <c r="A136" s="88" t="s">
        <v>371</v>
      </c>
      <c r="B136" s="88" t="s">
        <v>44</v>
      </c>
      <c r="C136" s="88" t="s">
        <v>377</v>
      </c>
      <c r="D136" s="89">
        <f t="shared" si="9"/>
        <v>2.9</v>
      </c>
      <c r="E136" s="89">
        <f t="shared" si="10"/>
        <v>2.9</v>
      </c>
      <c r="F136" s="90"/>
      <c r="G136" s="90"/>
      <c r="H136" s="90">
        <v>2.9</v>
      </c>
      <c r="I136" s="90">
        <f t="shared" si="11"/>
        <v>0</v>
      </c>
      <c r="J136" s="90"/>
      <c r="K136" s="90"/>
      <c r="L136" s="90"/>
      <c r="M136" s="89">
        <f t="shared" si="12"/>
        <v>51.475</v>
      </c>
      <c r="N136" s="89">
        <f t="shared" si="13"/>
        <v>6.525</v>
      </c>
      <c r="O136" s="89">
        <f t="shared" si="14"/>
        <v>44.95</v>
      </c>
    </row>
    <row r="137" ht="18" customHeight="1" spans="1:15">
      <c r="A137" s="88" t="s">
        <v>371</v>
      </c>
      <c r="B137" s="88" t="s">
        <v>44</v>
      </c>
      <c r="C137" s="88" t="s">
        <v>378</v>
      </c>
      <c r="D137" s="89">
        <f t="shared" si="9"/>
        <v>1.6</v>
      </c>
      <c r="E137" s="89">
        <f t="shared" si="10"/>
        <v>1.6</v>
      </c>
      <c r="F137" s="90"/>
      <c r="G137" s="90"/>
      <c r="H137" s="90">
        <v>1.6</v>
      </c>
      <c r="I137" s="90">
        <f t="shared" si="11"/>
        <v>0</v>
      </c>
      <c r="J137" s="90"/>
      <c r="K137" s="90"/>
      <c r="L137" s="90"/>
      <c r="M137" s="89">
        <f t="shared" si="12"/>
        <v>28.4</v>
      </c>
      <c r="N137" s="89">
        <f t="shared" si="13"/>
        <v>3.6</v>
      </c>
      <c r="O137" s="89">
        <f t="shared" si="14"/>
        <v>24.8</v>
      </c>
    </row>
    <row r="138" ht="18" customHeight="1" spans="1:15">
      <c r="A138" s="88" t="s">
        <v>371</v>
      </c>
      <c r="B138" s="88" t="s">
        <v>44</v>
      </c>
      <c r="C138" s="88" t="s">
        <v>379</v>
      </c>
      <c r="D138" s="89">
        <f t="shared" si="9"/>
        <v>3.6</v>
      </c>
      <c r="E138" s="89">
        <f t="shared" si="10"/>
        <v>3.6</v>
      </c>
      <c r="F138" s="90"/>
      <c r="G138" s="90"/>
      <c r="H138" s="90">
        <v>3.6</v>
      </c>
      <c r="I138" s="90">
        <f t="shared" si="11"/>
        <v>0</v>
      </c>
      <c r="J138" s="90"/>
      <c r="K138" s="90"/>
      <c r="L138" s="90"/>
      <c r="M138" s="89">
        <f t="shared" si="12"/>
        <v>63.9</v>
      </c>
      <c r="N138" s="89">
        <f t="shared" si="13"/>
        <v>8.1</v>
      </c>
      <c r="O138" s="89">
        <f t="shared" si="14"/>
        <v>55.8</v>
      </c>
    </row>
    <row r="139" ht="18" customHeight="1" spans="1:15">
      <c r="A139" s="88" t="s">
        <v>371</v>
      </c>
      <c r="B139" s="88" t="s">
        <v>44</v>
      </c>
      <c r="C139" s="88" t="s">
        <v>380</v>
      </c>
      <c r="D139" s="89">
        <f t="shared" si="9"/>
        <v>1.6</v>
      </c>
      <c r="E139" s="89">
        <f t="shared" si="10"/>
        <v>1.6</v>
      </c>
      <c r="F139" s="90"/>
      <c r="G139" s="90"/>
      <c r="H139" s="90">
        <v>1.6</v>
      </c>
      <c r="I139" s="90">
        <f t="shared" si="11"/>
        <v>0</v>
      </c>
      <c r="J139" s="90"/>
      <c r="K139" s="90"/>
      <c r="L139" s="90"/>
      <c r="M139" s="89">
        <f t="shared" si="12"/>
        <v>28.4</v>
      </c>
      <c r="N139" s="89">
        <f t="shared" si="13"/>
        <v>3.6</v>
      </c>
      <c r="O139" s="89">
        <f t="shared" si="14"/>
        <v>24.8</v>
      </c>
    </row>
    <row r="140" ht="18" customHeight="1" spans="1:15">
      <c r="A140" s="88" t="s">
        <v>371</v>
      </c>
      <c r="B140" s="88" t="s">
        <v>44</v>
      </c>
      <c r="C140" s="88" t="s">
        <v>381</v>
      </c>
      <c r="D140" s="89">
        <f t="shared" ref="D140:D203" si="16">E140+I140</f>
        <v>3.6</v>
      </c>
      <c r="E140" s="89">
        <f t="shared" ref="E140:E203" si="17">F140+G140+H140</f>
        <v>3.6</v>
      </c>
      <c r="F140" s="90"/>
      <c r="G140" s="90"/>
      <c r="H140" s="90">
        <v>3.6</v>
      </c>
      <c r="I140" s="90">
        <f t="shared" ref="I140:I203" si="18">J140+K140+L140</f>
        <v>0</v>
      </c>
      <c r="J140" s="90"/>
      <c r="K140" s="90"/>
      <c r="L140" s="90"/>
      <c r="M140" s="89">
        <f t="shared" ref="M140:M203" si="19">D140*17.75</f>
        <v>63.9</v>
      </c>
      <c r="N140" s="89">
        <f t="shared" ref="N140:N203" si="20">D140*2.25</f>
        <v>8.1</v>
      </c>
      <c r="O140" s="89">
        <f t="shared" ref="O140:O203" si="21">M140-N140</f>
        <v>55.8</v>
      </c>
    </row>
    <row r="141" ht="18" customHeight="1" spans="1:15">
      <c r="A141" s="88" t="s">
        <v>371</v>
      </c>
      <c r="B141" s="88" t="s">
        <v>44</v>
      </c>
      <c r="C141" s="88" t="s">
        <v>382</v>
      </c>
      <c r="D141" s="89">
        <f t="shared" si="16"/>
        <v>2.9</v>
      </c>
      <c r="E141" s="89">
        <f t="shared" si="17"/>
        <v>2.9</v>
      </c>
      <c r="F141" s="90"/>
      <c r="G141" s="90"/>
      <c r="H141" s="90">
        <v>2.9</v>
      </c>
      <c r="I141" s="90">
        <f t="shared" si="18"/>
        <v>0</v>
      </c>
      <c r="J141" s="90"/>
      <c r="K141" s="90"/>
      <c r="L141" s="90"/>
      <c r="M141" s="89">
        <f t="shared" si="19"/>
        <v>51.475</v>
      </c>
      <c r="N141" s="89">
        <f t="shared" si="20"/>
        <v>6.525</v>
      </c>
      <c r="O141" s="89">
        <f t="shared" si="21"/>
        <v>44.95</v>
      </c>
    </row>
    <row r="142" ht="18" customHeight="1" spans="1:15">
      <c r="A142" s="88" t="s">
        <v>371</v>
      </c>
      <c r="B142" s="88" t="s">
        <v>44</v>
      </c>
      <c r="C142" s="88" t="s">
        <v>383</v>
      </c>
      <c r="D142" s="89">
        <f t="shared" si="16"/>
        <v>5.1</v>
      </c>
      <c r="E142" s="89">
        <f t="shared" si="17"/>
        <v>5.1</v>
      </c>
      <c r="F142" s="90"/>
      <c r="G142" s="90"/>
      <c r="H142" s="90">
        <v>5.1</v>
      </c>
      <c r="I142" s="90">
        <f t="shared" si="18"/>
        <v>0</v>
      </c>
      <c r="J142" s="90"/>
      <c r="K142" s="90"/>
      <c r="L142" s="90"/>
      <c r="M142" s="89">
        <f t="shared" si="19"/>
        <v>90.525</v>
      </c>
      <c r="N142" s="89">
        <f t="shared" si="20"/>
        <v>11.475</v>
      </c>
      <c r="O142" s="89">
        <f t="shared" si="21"/>
        <v>79.05</v>
      </c>
    </row>
    <row r="143" ht="18" customHeight="1" spans="1:15">
      <c r="A143" s="88" t="s">
        <v>371</v>
      </c>
      <c r="B143" s="88" t="s">
        <v>44</v>
      </c>
      <c r="C143" s="88" t="s">
        <v>384</v>
      </c>
      <c r="D143" s="89">
        <f t="shared" si="16"/>
        <v>2.1</v>
      </c>
      <c r="E143" s="89">
        <f t="shared" si="17"/>
        <v>2.1</v>
      </c>
      <c r="F143" s="90"/>
      <c r="G143" s="90"/>
      <c r="H143" s="90">
        <v>2.1</v>
      </c>
      <c r="I143" s="90">
        <f t="shared" si="18"/>
        <v>0</v>
      </c>
      <c r="J143" s="90"/>
      <c r="K143" s="90"/>
      <c r="L143" s="90"/>
      <c r="M143" s="89">
        <f t="shared" si="19"/>
        <v>37.275</v>
      </c>
      <c r="N143" s="89">
        <f t="shared" si="20"/>
        <v>4.725</v>
      </c>
      <c r="O143" s="89">
        <f t="shared" si="21"/>
        <v>32.55</v>
      </c>
    </row>
    <row r="144" ht="18" customHeight="1" spans="1:15">
      <c r="A144" s="88" t="s">
        <v>371</v>
      </c>
      <c r="B144" s="88" t="s">
        <v>44</v>
      </c>
      <c r="C144" s="88" t="s">
        <v>385</v>
      </c>
      <c r="D144" s="89">
        <f t="shared" si="16"/>
        <v>3.6</v>
      </c>
      <c r="E144" s="89">
        <f t="shared" si="17"/>
        <v>3.6</v>
      </c>
      <c r="F144" s="90"/>
      <c r="G144" s="90"/>
      <c r="H144" s="90">
        <v>3.6</v>
      </c>
      <c r="I144" s="90">
        <f t="shared" si="18"/>
        <v>0</v>
      </c>
      <c r="J144" s="90"/>
      <c r="K144" s="90"/>
      <c r="L144" s="90"/>
      <c r="M144" s="89">
        <f t="shared" si="19"/>
        <v>63.9</v>
      </c>
      <c r="N144" s="89">
        <f t="shared" si="20"/>
        <v>8.1</v>
      </c>
      <c r="O144" s="89">
        <f t="shared" si="21"/>
        <v>55.8</v>
      </c>
    </row>
    <row r="145" ht="18" customHeight="1" spans="1:15">
      <c r="A145" s="88" t="s">
        <v>371</v>
      </c>
      <c r="B145" s="88" t="s">
        <v>44</v>
      </c>
      <c r="C145" s="88" t="s">
        <v>358</v>
      </c>
      <c r="D145" s="89">
        <f t="shared" si="16"/>
        <v>2.1</v>
      </c>
      <c r="E145" s="89">
        <f t="shared" si="17"/>
        <v>2.1</v>
      </c>
      <c r="F145" s="90"/>
      <c r="G145" s="90"/>
      <c r="H145" s="90">
        <v>2.1</v>
      </c>
      <c r="I145" s="90">
        <f t="shared" si="18"/>
        <v>0</v>
      </c>
      <c r="J145" s="90"/>
      <c r="K145" s="90"/>
      <c r="L145" s="90"/>
      <c r="M145" s="89">
        <f t="shared" si="19"/>
        <v>37.275</v>
      </c>
      <c r="N145" s="89">
        <f t="shared" si="20"/>
        <v>4.725</v>
      </c>
      <c r="O145" s="89">
        <f t="shared" si="21"/>
        <v>32.55</v>
      </c>
    </row>
    <row r="146" ht="18" customHeight="1" spans="1:15">
      <c r="A146" s="88" t="s">
        <v>371</v>
      </c>
      <c r="B146" s="88" t="s">
        <v>44</v>
      </c>
      <c r="C146" s="88" t="s">
        <v>386</v>
      </c>
      <c r="D146" s="89">
        <f t="shared" si="16"/>
        <v>1.6</v>
      </c>
      <c r="E146" s="89">
        <f t="shared" si="17"/>
        <v>1.6</v>
      </c>
      <c r="F146" s="90"/>
      <c r="G146" s="90"/>
      <c r="H146" s="90">
        <v>1.6</v>
      </c>
      <c r="I146" s="90">
        <f t="shared" si="18"/>
        <v>0</v>
      </c>
      <c r="J146" s="90"/>
      <c r="K146" s="90"/>
      <c r="L146" s="90"/>
      <c r="M146" s="89">
        <f t="shared" si="19"/>
        <v>28.4</v>
      </c>
      <c r="N146" s="89">
        <f t="shared" si="20"/>
        <v>3.6</v>
      </c>
      <c r="O146" s="89">
        <f t="shared" si="21"/>
        <v>24.8</v>
      </c>
    </row>
    <row r="147" ht="18" customHeight="1" spans="1:15">
      <c r="A147" s="88" t="s">
        <v>371</v>
      </c>
      <c r="B147" s="88" t="s">
        <v>44</v>
      </c>
      <c r="C147" s="88" t="s">
        <v>387</v>
      </c>
      <c r="D147" s="89">
        <f t="shared" si="16"/>
        <v>2.1</v>
      </c>
      <c r="E147" s="89">
        <f t="shared" si="17"/>
        <v>2.1</v>
      </c>
      <c r="F147" s="90"/>
      <c r="G147" s="90"/>
      <c r="H147" s="90">
        <v>2.1</v>
      </c>
      <c r="I147" s="90">
        <f t="shared" si="18"/>
        <v>0</v>
      </c>
      <c r="J147" s="90"/>
      <c r="K147" s="90"/>
      <c r="L147" s="90"/>
      <c r="M147" s="89">
        <f t="shared" si="19"/>
        <v>37.275</v>
      </c>
      <c r="N147" s="89">
        <f t="shared" si="20"/>
        <v>4.725</v>
      </c>
      <c r="O147" s="89">
        <f t="shared" si="21"/>
        <v>32.55</v>
      </c>
    </row>
    <row r="148" ht="18" customHeight="1" spans="1:15">
      <c r="A148" s="88" t="s">
        <v>371</v>
      </c>
      <c r="B148" s="88" t="s">
        <v>44</v>
      </c>
      <c r="C148" s="88" t="s">
        <v>388</v>
      </c>
      <c r="D148" s="89">
        <f t="shared" si="16"/>
        <v>2.9</v>
      </c>
      <c r="E148" s="89">
        <f t="shared" si="17"/>
        <v>2.9</v>
      </c>
      <c r="F148" s="90"/>
      <c r="G148" s="90"/>
      <c r="H148" s="90">
        <v>2.9</v>
      </c>
      <c r="I148" s="90">
        <f t="shared" si="18"/>
        <v>0</v>
      </c>
      <c r="J148" s="90"/>
      <c r="K148" s="90"/>
      <c r="L148" s="90"/>
      <c r="M148" s="89">
        <f t="shared" si="19"/>
        <v>51.475</v>
      </c>
      <c r="N148" s="89">
        <f t="shared" si="20"/>
        <v>6.525</v>
      </c>
      <c r="O148" s="89">
        <f t="shared" si="21"/>
        <v>44.95</v>
      </c>
    </row>
    <row r="149" ht="18" customHeight="1" spans="1:15">
      <c r="A149" s="88" t="s">
        <v>371</v>
      </c>
      <c r="B149" s="88" t="s">
        <v>58</v>
      </c>
      <c r="C149" s="88" t="s">
        <v>389</v>
      </c>
      <c r="D149" s="89">
        <f t="shared" si="16"/>
        <v>5.8</v>
      </c>
      <c r="E149" s="89">
        <f t="shared" si="17"/>
        <v>5.8</v>
      </c>
      <c r="F149" s="90"/>
      <c r="G149" s="90"/>
      <c r="H149" s="90">
        <v>5.8</v>
      </c>
      <c r="I149" s="90">
        <f t="shared" si="18"/>
        <v>0</v>
      </c>
      <c r="J149" s="90"/>
      <c r="K149" s="90"/>
      <c r="L149" s="90"/>
      <c r="M149" s="89">
        <f t="shared" si="19"/>
        <v>102.95</v>
      </c>
      <c r="N149" s="89">
        <f t="shared" si="20"/>
        <v>13.05</v>
      </c>
      <c r="O149" s="89">
        <f t="shared" si="21"/>
        <v>89.9</v>
      </c>
    </row>
    <row r="150" ht="18" customHeight="1" spans="1:15">
      <c r="A150" s="69" t="s">
        <v>371</v>
      </c>
      <c r="B150" s="69" t="s">
        <v>58</v>
      </c>
      <c r="C150" s="111" t="s">
        <v>390</v>
      </c>
      <c r="D150" s="89">
        <f t="shared" si="16"/>
        <v>3.6</v>
      </c>
      <c r="E150" s="89">
        <f t="shared" si="17"/>
        <v>3.6</v>
      </c>
      <c r="F150" s="89"/>
      <c r="G150" s="89"/>
      <c r="H150" s="89">
        <v>3.6</v>
      </c>
      <c r="I150" s="89">
        <f t="shared" si="18"/>
        <v>0</v>
      </c>
      <c r="J150" s="89"/>
      <c r="K150" s="89"/>
      <c r="L150" s="89"/>
      <c r="M150" s="89">
        <f t="shared" si="19"/>
        <v>63.9</v>
      </c>
      <c r="N150" s="89">
        <f t="shared" si="20"/>
        <v>8.1</v>
      </c>
      <c r="O150" s="89">
        <f t="shared" si="21"/>
        <v>55.8</v>
      </c>
    </row>
    <row r="151" ht="18" customHeight="1" spans="1:15">
      <c r="A151" s="88" t="s">
        <v>371</v>
      </c>
      <c r="B151" s="88" t="s">
        <v>58</v>
      </c>
      <c r="C151" s="88" t="s">
        <v>391</v>
      </c>
      <c r="D151" s="89">
        <f t="shared" si="16"/>
        <v>2.9</v>
      </c>
      <c r="E151" s="89">
        <f t="shared" si="17"/>
        <v>2.9</v>
      </c>
      <c r="F151" s="90"/>
      <c r="G151" s="90"/>
      <c r="H151" s="90">
        <v>2.9</v>
      </c>
      <c r="I151" s="90">
        <f t="shared" si="18"/>
        <v>0</v>
      </c>
      <c r="J151" s="90"/>
      <c r="K151" s="90"/>
      <c r="L151" s="90"/>
      <c r="M151" s="89">
        <f t="shared" si="19"/>
        <v>51.475</v>
      </c>
      <c r="N151" s="89">
        <f t="shared" si="20"/>
        <v>6.525</v>
      </c>
      <c r="O151" s="89">
        <f t="shared" si="21"/>
        <v>44.95</v>
      </c>
    </row>
    <row r="152" ht="18" customHeight="1" spans="1:15">
      <c r="A152" s="88" t="s">
        <v>371</v>
      </c>
      <c r="B152" s="88" t="s">
        <v>58</v>
      </c>
      <c r="C152" s="88" t="s">
        <v>392</v>
      </c>
      <c r="D152" s="89">
        <f t="shared" si="16"/>
        <v>7.1</v>
      </c>
      <c r="E152" s="89">
        <f t="shared" si="17"/>
        <v>7.1</v>
      </c>
      <c r="F152" s="90"/>
      <c r="G152" s="90"/>
      <c r="H152" s="90">
        <v>7.1</v>
      </c>
      <c r="I152" s="90">
        <f t="shared" si="18"/>
        <v>0</v>
      </c>
      <c r="J152" s="90"/>
      <c r="K152" s="90"/>
      <c r="L152" s="90"/>
      <c r="M152" s="89">
        <f t="shared" si="19"/>
        <v>126.025</v>
      </c>
      <c r="N152" s="89">
        <f t="shared" si="20"/>
        <v>15.975</v>
      </c>
      <c r="O152" s="89">
        <f t="shared" si="21"/>
        <v>110.05</v>
      </c>
    </row>
    <row r="153" ht="18" customHeight="1" spans="1:15">
      <c r="A153" s="88" t="s">
        <v>371</v>
      </c>
      <c r="B153" s="88" t="s">
        <v>58</v>
      </c>
      <c r="C153" s="88" t="s">
        <v>393</v>
      </c>
      <c r="D153" s="89">
        <f t="shared" si="16"/>
        <v>3.6</v>
      </c>
      <c r="E153" s="89">
        <f t="shared" si="17"/>
        <v>3.6</v>
      </c>
      <c r="F153" s="90"/>
      <c r="G153" s="90"/>
      <c r="H153" s="90">
        <v>3.6</v>
      </c>
      <c r="I153" s="90">
        <f t="shared" si="18"/>
        <v>0</v>
      </c>
      <c r="J153" s="90"/>
      <c r="K153" s="90"/>
      <c r="L153" s="90"/>
      <c r="M153" s="89">
        <f t="shared" si="19"/>
        <v>63.9</v>
      </c>
      <c r="N153" s="89">
        <f t="shared" si="20"/>
        <v>8.1</v>
      </c>
      <c r="O153" s="89">
        <f t="shared" si="21"/>
        <v>55.8</v>
      </c>
    </row>
    <row r="154" ht="18" customHeight="1" spans="1:15">
      <c r="A154" s="88" t="s">
        <v>371</v>
      </c>
      <c r="B154" s="88" t="s">
        <v>58</v>
      </c>
      <c r="C154" s="88" t="s">
        <v>394</v>
      </c>
      <c r="D154" s="89">
        <f t="shared" si="16"/>
        <v>1</v>
      </c>
      <c r="E154" s="89">
        <f t="shared" si="17"/>
        <v>1</v>
      </c>
      <c r="F154" s="90"/>
      <c r="G154" s="90"/>
      <c r="H154" s="90">
        <v>1</v>
      </c>
      <c r="I154" s="90">
        <f t="shared" si="18"/>
        <v>0</v>
      </c>
      <c r="J154" s="90"/>
      <c r="K154" s="90"/>
      <c r="L154" s="90"/>
      <c r="M154" s="89">
        <f t="shared" si="19"/>
        <v>17.75</v>
      </c>
      <c r="N154" s="89">
        <f t="shared" si="20"/>
        <v>2.25</v>
      </c>
      <c r="O154" s="89">
        <f t="shared" si="21"/>
        <v>15.5</v>
      </c>
    </row>
    <row r="155" ht="18" customHeight="1" spans="1:15">
      <c r="A155" s="88" t="s">
        <v>371</v>
      </c>
      <c r="B155" s="88" t="s">
        <v>58</v>
      </c>
      <c r="C155" s="88" t="s">
        <v>395</v>
      </c>
      <c r="D155" s="89">
        <f t="shared" si="16"/>
        <v>4.3</v>
      </c>
      <c r="E155" s="89">
        <f t="shared" si="17"/>
        <v>4.3</v>
      </c>
      <c r="F155" s="90"/>
      <c r="G155" s="90"/>
      <c r="H155" s="90">
        <v>4.3</v>
      </c>
      <c r="I155" s="90">
        <f t="shared" si="18"/>
        <v>0</v>
      </c>
      <c r="J155" s="90"/>
      <c r="K155" s="90"/>
      <c r="L155" s="90"/>
      <c r="M155" s="89">
        <f t="shared" si="19"/>
        <v>76.325</v>
      </c>
      <c r="N155" s="89">
        <f t="shared" si="20"/>
        <v>9.675</v>
      </c>
      <c r="O155" s="89">
        <f t="shared" si="21"/>
        <v>66.65</v>
      </c>
    </row>
    <row r="156" ht="18" customHeight="1" spans="1:15">
      <c r="A156" s="88" t="s">
        <v>371</v>
      </c>
      <c r="B156" s="88" t="s">
        <v>58</v>
      </c>
      <c r="C156" s="88" t="s">
        <v>396</v>
      </c>
      <c r="D156" s="89">
        <f t="shared" si="16"/>
        <v>2.9</v>
      </c>
      <c r="E156" s="89">
        <f t="shared" si="17"/>
        <v>2.9</v>
      </c>
      <c r="F156" s="90"/>
      <c r="G156" s="90"/>
      <c r="H156" s="90">
        <v>2.9</v>
      </c>
      <c r="I156" s="90">
        <f t="shared" si="18"/>
        <v>0</v>
      </c>
      <c r="J156" s="90"/>
      <c r="K156" s="90"/>
      <c r="L156" s="90"/>
      <c r="M156" s="89">
        <f t="shared" si="19"/>
        <v>51.475</v>
      </c>
      <c r="N156" s="89">
        <f t="shared" si="20"/>
        <v>6.525</v>
      </c>
      <c r="O156" s="89">
        <f t="shared" si="21"/>
        <v>44.95</v>
      </c>
    </row>
    <row r="157" ht="18" customHeight="1" spans="1:15">
      <c r="A157" s="88" t="s">
        <v>371</v>
      </c>
      <c r="B157" s="88" t="s">
        <v>58</v>
      </c>
      <c r="C157" s="88" t="s">
        <v>397</v>
      </c>
      <c r="D157" s="89">
        <f t="shared" si="16"/>
        <v>2.1</v>
      </c>
      <c r="E157" s="89">
        <f t="shared" si="17"/>
        <v>2.1</v>
      </c>
      <c r="F157" s="90"/>
      <c r="G157" s="90"/>
      <c r="H157" s="90">
        <v>2.1</v>
      </c>
      <c r="I157" s="90">
        <f t="shared" si="18"/>
        <v>0</v>
      </c>
      <c r="J157" s="90"/>
      <c r="K157" s="90"/>
      <c r="L157" s="90"/>
      <c r="M157" s="89">
        <f t="shared" si="19"/>
        <v>37.275</v>
      </c>
      <c r="N157" s="89">
        <f t="shared" si="20"/>
        <v>4.725</v>
      </c>
      <c r="O157" s="89">
        <f t="shared" si="21"/>
        <v>32.55</v>
      </c>
    </row>
    <row r="158" ht="18" customHeight="1" spans="1:15">
      <c r="A158" s="88" t="s">
        <v>371</v>
      </c>
      <c r="B158" s="88" t="s">
        <v>58</v>
      </c>
      <c r="C158" s="88" t="s">
        <v>398</v>
      </c>
      <c r="D158" s="89">
        <f t="shared" si="16"/>
        <v>2.2</v>
      </c>
      <c r="E158" s="89">
        <f t="shared" si="17"/>
        <v>2.2</v>
      </c>
      <c r="F158" s="90"/>
      <c r="G158" s="90"/>
      <c r="H158" s="90">
        <v>2.2</v>
      </c>
      <c r="I158" s="90">
        <f t="shared" si="18"/>
        <v>0</v>
      </c>
      <c r="J158" s="90"/>
      <c r="K158" s="90"/>
      <c r="L158" s="90"/>
      <c r="M158" s="89">
        <f t="shared" si="19"/>
        <v>39.05</v>
      </c>
      <c r="N158" s="89">
        <f t="shared" si="20"/>
        <v>4.95</v>
      </c>
      <c r="O158" s="89">
        <f t="shared" si="21"/>
        <v>34.1</v>
      </c>
    </row>
    <row r="159" ht="18" customHeight="1" spans="1:15">
      <c r="A159" s="88" t="s">
        <v>371</v>
      </c>
      <c r="B159" s="88" t="s">
        <v>58</v>
      </c>
      <c r="C159" s="88" t="s">
        <v>399</v>
      </c>
      <c r="D159" s="89">
        <f t="shared" si="16"/>
        <v>1.6</v>
      </c>
      <c r="E159" s="89">
        <f t="shared" si="17"/>
        <v>1.6</v>
      </c>
      <c r="F159" s="90"/>
      <c r="G159" s="90"/>
      <c r="H159" s="90">
        <v>1.6</v>
      </c>
      <c r="I159" s="90">
        <f t="shared" si="18"/>
        <v>0</v>
      </c>
      <c r="J159" s="90"/>
      <c r="K159" s="90"/>
      <c r="L159" s="90"/>
      <c r="M159" s="89">
        <f t="shared" si="19"/>
        <v>28.4</v>
      </c>
      <c r="N159" s="89">
        <f t="shared" si="20"/>
        <v>3.6</v>
      </c>
      <c r="O159" s="89">
        <f t="shared" si="21"/>
        <v>24.8</v>
      </c>
    </row>
    <row r="160" ht="18" customHeight="1" spans="1:15">
      <c r="A160" s="88" t="s">
        <v>371</v>
      </c>
      <c r="B160" s="88" t="s">
        <v>58</v>
      </c>
      <c r="C160" s="88" t="s">
        <v>177</v>
      </c>
      <c r="D160" s="89">
        <f t="shared" si="16"/>
        <v>2.9</v>
      </c>
      <c r="E160" s="89">
        <f t="shared" si="17"/>
        <v>2.9</v>
      </c>
      <c r="F160" s="90"/>
      <c r="G160" s="90"/>
      <c r="H160" s="90">
        <v>2.9</v>
      </c>
      <c r="I160" s="90">
        <f t="shared" si="18"/>
        <v>0</v>
      </c>
      <c r="J160" s="90"/>
      <c r="K160" s="90"/>
      <c r="L160" s="90"/>
      <c r="M160" s="89">
        <f t="shared" si="19"/>
        <v>51.475</v>
      </c>
      <c r="N160" s="89">
        <f t="shared" si="20"/>
        <v>6.525</v>
      </c>
      <c r="O160" s="89">
        <f t="shared" si="21"/>
        <v>44.95</v>
      </c>
    </row>
    <row r="161" ht="18" customHeight="1" spans="1:15">
      <c r="A161" s="88" t="s">
        <v>371</v>
      </c>
      <c r="B161" s="88" t="s">
        <v>58</v>
      </c>
      <c r="C161" s="88" t="s">
        <v>400</v>
      </c>
      <c r="D161" s="89">
        <f t="shared" si="16"/>
        <v>3.6</v>
      </c>
      <c r="E161" s="89">
        <f t="shared" si="17"/>
        <v>3.6</v>
      </c>
      <c r="F161" s="90"/>
      <c r="G161" s="90"/>
      <c r="H161" s="90">
        <v>3.6</v>
      </c>
      <c r="I161" s="90">
        <f t="shared" si="18"/>
        <v>0</v>
      </c>
      <c r="J161" s="90"/>
      <c r="K161" s="90"/>
      <c r="L161" s="90"/>
      <c r="M161" s="89">
        <f t="shared" si="19"/>
        <v>63.9</v>
      </c>
      <c r="N161" s="89">
        <f t="shared" si="20"/>
        <v>8.1</v>
      </c>
      <c r="O161" s="89">
        <f t="shared" si="21"/>
        <v>55.8</v>
      </c>
    </row>
    <row r="162" ht="18" customHeight="1" spans="1:15">
      <c r="A162" s="88" t="s">
        <v>371</v>
      </c>
      <c r="B162" s="88" t="s">
        <v>58</v>
      </c>
      <c r="C162" s="88" t="s">
        <v>401</v>
      </c>
      <c r="D162" s="89">
        <f t="shared" si="16"/>
        <v>1.6</v>
      </c>
      <c r="E162" s="89">
        <f t="shared" si="17"/>
        <v>1.6</v>
      </c>
      <c r="F162" s="90"/>
      <c r="G162" s="90"/>
      <c r="H162" s="90">
        <v>1.6</v>
      </c>
      <c r="I162" s="90">
        <f t="shared" si="18"/>
        <v>0</v>
      </c>
      <c r="J162" s="90"/>
      <c r="K162" s="90"/>
      <c r="L162" s="90"/>
      <c r="M162" s="89">
        <f t="shared" si="19"/>
        <v>28.4</v>
      </c>
      <c r="N162" s="89">
        <f t="shared" si="20"/>
        <v>3.6</v>
      </c>
      <c r="O162" s="89">
        <f t="shared" si="21"/>
        <v>24.8</v>
      </c>
    </row>
    <row r="163" ht="18" customHeight="1" spans="1:15">
      <c r="A163" s="88" t="s">
        <v>371</v>
      </c>
      <c r="B163" s="88" t="s">
        <v>58</v>
      </c>
      <c r="C163" s="88" t="s">
        <v>402</v>
      </c>
      <c r="D163" s="89">
        <f t="shared" si="16"/>
        <v>4.3</v>
      </c>
      <c r="E163" s="89">
        <f t="shared" si="17"/>
        <v>4.3</v>
      </c>
      <c r="F163" s="90"/>
      <c r="G163" s="90"/>
      <c r="H163" s="90">
        <v>4.3</v>
      </c>
      <c r="I163" s="90">
        <f t="shared" si="18"/>
        <v>0</v>
      </c>
      <c r="J163" s="90"/>
      <c r="K163" s="90"/>
      <c r="L163" s="90"/>
      <c r="M163" s="89">
        <f t="shared" si="19"/>
        <v>76.325</v>
      </c>
      <c r="N163" s="89">
        <f t="shared" si="20"/>
        <v>9.675</v>
      </c>
      <c r="O163" s="89">
        <f t="shared" si="21"/>
        <v>66.65</v>
      </c>
    </row>
    <row r="164" ht="18" customHeight="1" spans="1:15">
      <c r="A164" s="88" t="s">
        <v>371</v>
      </c>
      <c r="B164" s="88" t="s">
        <v>58</v>
      </c>
      <c r="C164" s="88" t="s">
        <v>403</v>
      </c>
      <c r="D164" s="89">
        <f t="shared" si="16"/>
        <v>2.9</v>
      </c>
      <c r="E164" s="89">
        <f t="shared" si="17"/>
        <v>2.9</v>
      </c>
      <c r="F164" s="90"/>
      <c r="G164" s="90"/>
      <c r="H164" s="90">
        <v>2.9</v>
      </c>
      <c r="I164" s="90">
        <f t="shared" si="18"/>
        <v>0</v>
      </c>
      <c r="J164" s="90"/>
      <c r="K164" s="90"/>
      <c r="L164" s="90"/>
      <c r="M164" s="89">
        <f t="shared" si="19"/>
        <v>51.475</v>
      </c>
      <c r="N164" s="89">
        <f t="shared" si="20"/>
        <v>6.525</v>
      </c>
      <c r="O164" s="89">
        <f t="shared" si="21"/>
        <v>44.95</v>
      </c>
    </row>
    <row r="165" ht="18" customHeight="1" spans="1:15">
      <c r="A165" s="88" t="s">
        <v>371</v>
      </c>
      <c r="B165" s="88" t="s">
        <v>58</v>
      </c>
      <c r="C165" s="88" t="s">
        <v>404</v>
      </c>
      <c r="D165" s="89">
        <f t="shared" si="16"/>
        <v>4.3</v>
      </c>
      <c r="E165" s="89">
        <f t="shared" si="17"/>
        <v>4.3</v>
      </c>
      <c r="F165" s="90"/>
      <c r="G165" s="90"/>
      <c r="H165" s="90">
        <v>4.3</v>
      </c>
      <c r="I165" s="90">
        <f t="shared" si="18"/>
        <v>0</v>
      </c>
      <c r="J165" s="90"/>
      <c r="K165" s="90"/>
      <c r="L165" s="90"/>
      <c r="M165" s="89">
        <f t="shared" si="19"/>
        <v>76.325</v>
      </c>
      <c r="N165" s="89">
        <f t="shared" si="20"/>
        <v>9.675</v>
      </c>
      <c r="O165" s="89">
        <f t="shared" si="21"/>
        <v>66.65</v>
      </c>
    </row>
    <row r="166" ht="18" customHeight="1" spans="1:15">
      <c r="A166" s="88" t="s">
        <v>371</v>
      </c>
      <c r="B166" s="88" t="s">
        <v>79</v>
      </c>
      <c r="C166" s="88" t="s">
        <v>405</v>
      </c>
      <c r="D166" s="89">
        <f t="shared" si="16"/>
        <v>2.9</v>
      </c>
      <c r="E166" s="89">
        <f t="shared" si="17"/>
        <v>2.9</v>
      </c>
      <c r="F166" s="90"/>
      <c r="G166" s="90"/>
      <c r="H166" s="90">
        <v>2.9</v>
      </c>
      <c r="I166" s="90">
        <f t="shared" si="18"/>
        <v>0</v>
      </c>
      <c r="J166" s="90"/>
      <c r="K166" s="90"/>
      <c r="L166" s="90"/>
      <c r="M166" s="89">
        <f t="shared" si="19"/>
        <v>51.475</v>
      </c>
      <c r="N166" s="89">
        <f t="shared" si="20"/>
        <v>6.525</v>
      </c>
      <c r="O166" s="89">
        <f t="shared" si="21"/>
        <v>44.95</v>
      </c>
    </row>
    <row r="167" ht="18" customHeight="1" spans="1:15">
      <c r="A167" s="88" t="s">
        <v>371</v>
      </c>
      <c r="B167" s="88" t="s">
        <v>79</v>
      </c>
      <c r="C167" s="88" t="s">
        <v>406</v>
      </c>
      <c r="D167" s="89">
        <f t="shared" si="16"/>
        <v>2.9</v>
      </c>
      <c r="E167" s="89">
        <f t="shared" si="17"/>
        <v>2.9</v>
      </c>
      <c r="F167" s="90"/>
      <c r="G167" s="90"/>
      <c r="H167" s="90">
        <v>2.9</v>
      </c>
      <c r="I167" s="90">
        <f t="shared" si="18"/>
        <v>0</v>
      </c>
      <c r="J167" s="90"/>
      <c r="K167" s="90"/>
      <c r="L167" s="90"/>
      <c r="M167" s="89">
        <f t="shared" si="19"/>
        <v>51.475</v>
      </c>
      <c r="N167" s="89">
        <f t="shared" si="20"/>
        <v>6.525</v>
      </c>
      <c r="O167" s="89">
        <f t="shared" si="21"/>
        <v>44.95</v>
      </c>
    </row>
    <row r="168" ht="18" customHeight="1" spans="1:15">
      <c r="A168" s="88" t="s">
        <v>371</v>
      </c>
      <c r="B168" s="88" t="s">
        <v>79</v>
      </c>
      <c r="C168" s="88" t="s">
        <v>407</v>
      </c>
      <c r="D168" s="89">
        <f t="shared" si="16"/>
        <v>3.6</v>
      </c>
      <c r="E168" s="89">
        <f t="shared" si="17"/>
        <v>3.6</v>
      </c>
      <c r="F168" s="90"/>
      <c r="G168" s="90"/>
      <c r="H168" s="90">
        <v>3.6</v>
      </c>
      <c r="I168" s="90">
        <f t="shared" si="18"/>
        <v>0</v>
      </c>
      <c r="J168" s="90"/>
      <c r="K168" s="90"/>
      <c r="L168" s="90"/>
      <c r="M168" s="89">
        <f t="shared" si="19"/>
        <v>63.9</v>
      </c>
      <c r="N168" s="89">
        <f t="shared" si="20"/>
        <v>8.1</v>
      </c>
      <c r="O168" s="89">
        <f t="shared" si="21"/>
        <v>55.8</v>
      </c>
    </row>
    <row r="169" ht="18" customHeight="1" spans="1:15">
      <c r="A169" s="88" t="s">
        <v>371</v>
      </c>
      <c r="B169" s="88" t="s">
        <v>79</v>
      </c>
      <c r="C169" s="88" t="s">
        <v>358</v>
      </c>
      <c r="D169" s="89">
        <f t="shared" si="16"/>
        <v>5.1</v>
      </c>
      <c r="E169" s="89">
        <f t="shared" si="17"/>
        <v>5.1</v>
      </c>
      <c r="F169" s="90"/>
      <c r="G169" s="90"/>
      <c r="H169" s="90">
        <v>5.1</v>
      </c>
      <c r="I169" s="90">
        <f t="shared" si="18"/>
        <v>0</v>
      </c>
      <c r="J169" s="90"/>
      <c r="K169" s="90"/>
      <c r="L169" s="90"/>
      <c r="M169" s="89">
        <f t="shared" si="19"/>
        <v>90.525</v>
      </c>
      <c r="N169" s="89">
        <f t="shared" si="20"/>
        <v>11.475</v>
      </c>
      <c r="O169" s="89">
        <f t="shared" si="21"/>
        <v>79.05</v>
      </c>
    </row>
    <row r="170" ht="18" customHeight="1" spans="1:15">
      <c r="A170" s="88" t="s">
        <v>371</v>
      </c>
      <c r="B170" s="88" t="s">
        <v>93</v>
      </c>
      <c r="C170" s="88" t="s">
        <v>408</v>
      </c>
      <c r="D170" s="89">
        <f t="shared" si="16"/>
        <v>2.8</v>
      </c>
      <c r="E170" s="89">
        <f t="shared" si="17"/>
        <v>2.8</v>
      </c>
      <c r="F170" s="90"/>
      <c r="G170" s="90"/>
      <c r="H170" s="90">
        <v>2.8</v>
      </c>
      <c r="I170" s="90">
        <f t="shared" si="18"/>
        <v>0</v>
      </c>
      <c r="J170" s="90"/>
      <c r="K170" s="90"/>
      <c r="L170" s="90"/>
      <c r="M170" s="89">
        <f t="shared" si="19"/>
        <v>49.7</v>
      </c>
      <c r="N170" s="89">
        <f t="shared" si="20"/>
        <v>6.3</v>
      </c>
      <c r="O170" s="89">
        <f t="shared" si="21"/>
        <v>43.4</v>
      </c>
    </row>
    <row r="171" ht="18" customHeight="1" spans="1:15">
      <c r="A171" s="88" t="s">
        <v>371</v>
      </c>
      <c r="B171" s="88" t="s">
        <v>93</v>
      </c>
      <c r="C171" s="88" t="s">
        <v>409</v>
      </c>
      <c r="D171" s="89">
        <f t="shared" si="16"/>
        <v>1</v>
      </c>
      <c r="E171" s="89">
        <f t="shared" si="17"/>
        <v>1</v>
      </c>
      <c r="F171" s="90"/>
      <c r="G171" s="90"/>
      <c r="H171" s="90">
        <v>1</v>
      </c>
      <c r="I171" s="90">
        <f t="shared" si="18"/>
        <v>0</v>
      </c>
      <c r="J171" s="90"/>
      <c r="K171" s="90"/>
      <c r="L171" s="90"/>
      <c r="M171" s="89">
        <f t="shared" si="19"/>
        <v>17.75</v>
      </c>
      <c r="N171" s="89">
        <f t="shared" si="20"/>
        <v>2.25</v>
      </c>
      <c r="O171" s="89">
        <f t="shared" si="21"/>
        <v>15.5</v>
      </c>
    </row>
    <row r="172" ht="18" customHeight="1" spans="1:15">
      <c r="A172" s="88" t="s">
        <v>371</v>
      </c>
      <c r="B172" s="88" t="s">
        <v>93</v>
      </c>
      <c r="C172" s="88" t="s">
        <v>410</v>
      </c>
      <c r="D172" s="89">
        <f t="shared" si="16"/>
        <v>2.9</v>
      </c>
      <c r="E172" s="89">
        <f t="shared" si="17"/>
        <v>2.9</v>
      </c>
      <c r="F172" s="90"/>
      <c r="G172" s="90"/>
      <c r="H172" s="90">
        <v>2.9</v>
      </c>
      <c r="I172" s="90">
        <f t="shared" si="18"/>
        <v>0</v>
      </c>
      <c r="J172" s="90"/>
      <c r="K172" s="90"/>
      <c r="L172" s="90"/>
      <c r="M172" s="89">
        <f t="shared" si="19"/>
        <v>51.475</v>
      </c>
      <c r="N172" s="89">
        <f t="shared" si="20"/>
        <v>6.525</v>
      </c>
      <c r="O172" s="89">
        <f t="shared" si="21"/>
        <v>44.95</v>
      </c>
    </row>
    <row r="173" ht="18" customHeight="1" spans="1:15">
      <c r="A173" s="88" t="s">
        <v>371</v>
      </c>
      <c r="B173" s="88" t="s">
        <v>93</v>
      </c>
      <c r="C173" s="88" t="s">
        <v>411</v>
      </c>
      <c r="D173" s="89">
        <f t="shared" si="16"/>
        <v>1</v>
      </c>
      <c r="E173" s="89">
        <f t="shared" si="17"/>
        <v>1</v>
      </c>
      <c r="F173" s="90"/>
      <c r="G173" s="90"/>
      <c r="H173" s="90">
        <v>1</v>
      </c>
      <c r="I173" s="90">
        <f t="shared" si="18"/>
        <v>0</v>
      </c>
      <c r="J173" s="90"/>
      <c r="K173" s="90"/>
      <c r="L173" s="90"/>
      <c r="M173" s="89">
        <f t="shared" si="19"/>
        <v>17.75</v>
      </c>
      <c r="N173" s="89">
        <f t="shared" si="20"/>
        <v>2.25</v>
      </c>
      <c r="O173" s="89">
        <f t="shared" si="21"/>
        <v>15.5</v>
      </c>
    </row>
    <row r="174" ht="18" customHeight="1" spans="1:15">
      <c r="A174" s="88" t="s">
        <v>371</v>
      </c>
      <c r="B174" s="88" t="s">
        <v>93</v>
      </c>
      <c r="C174" s="88" t="s">
        <v>412</v>
      </c>
      <c r="D174" s="89">
        <f t="shared" si="16"/>
        <v>4.3</v>
      </c>
      <c r="E174" s="89">
        <f t="shared" si="17"/>
        <v>4.3</v>
      </c>
      <c r="F174" s="90"/>
      <c r="G174" s="90"/>
      <c r="H174" s="90">
        <v>4.3</v>
      </c>
      <c r="I174" s="90">
        <f t="shared" si="18"/>
        <v>0</v>
      </c>
      <c r="J174" s="90"/>
      <c r="K174" s="90"/>
      <c r="L174" s="90"/>
      <c r="M174" s="89">
        <f t="shared" si="19"/>
        <v>76.325</v>
      </c>
      <c r="N174" s="89">
        <f t="shared" si="20"/>
        <v>9.675</v>
      </c>
      <c r="O174" s="89">
        <f t="shared" si="21"/>
        <v>66.65</v>
      </c>
    </row>
    <row r="175" ht="18" customHeight="1" spans="1:15">
      <c r="A175" s="88" t="s">
        <v>371</v>
      </c>
      <c r="B175" s="88" t="s">
        <v>93</v>
      </c>
      <c r="C175" s="88" t="s">
        <v>413</v>
      </c>
      <c r="D175" s="89">
        <f t="shared" si="16"/>
        <v>3.6</v>
      </c>
      <c r="E175" s="89">
        <f t="shared" si="17"/>
        <v>3.6</v>
      </c>
      <c r="F175" s="90"/>
      <c r="G175" s="90"/>
      <c r="H175" s="90">
        <v>3.6</v>
      </c>
      <c r="I175" s="90">
        <f t="shared" si="18"/>
        <v>0</v>
      </c>
      <c r="J175" s="90"/>
      <c r="K175" s="90"/>
      <c r="L175" s="90"/>
      <c r="M175" s="89">
        <f t="shared" si="19"/>
        <v>63.9</v>
      </c>
      <c r="N175" s="89">
        <f t="shared" si="20"/>
        <v>8.1</v>
      </c>
      <c r="O175" s="89">
        <f t="shared" si="21"/>
        <v>55.8</v>
      </c>
    </row>
    <row r="176" ht="18" customHeight="1" spans="1:15">
      <c r="A176" s="88" t="s">
        <v>371</v>
      </c>
      <c r="B176" s="88" t="s">
        <v>93</v>
      </c>
      <c r="C176" s="88" t="s">
        <v>414</v>
      </c>
      <c r="D176" s="89">
        <f t="shared" si="16"/>
        <v>4.3</v>
      </c>
      <c r="E176" s="89">
        <f t="shared" si="17"/>
        <v>4.3</v>
      </c>
      <c r="F176" s="90"/>
      <c r="G176" s="90"/>
      <c r="H176" s="90">
        <v>4.3</v>
      </c>
      <c r="I176" s="90">
        <f t="shared" si="18"/>
        <v>0</v>
      </c>
      <c r="J176" s="90"/>
      <c r="K176" s="90"/>
      <c r="L176" s="90"/>
      <c r="M176" s="89">
        <f t="shared" si="19"/>
        <v>76.325</v>
      </c>
      <c r="N176" s="89">
        <f t="shared" si="20"/>
        <v>9.675</v>
      </c>
      <c r="O176" s="89">
        <f t="shared" si="21"/>
        <v>66.65</v>
      </c>
    </row>
    <row r="177" ht="18" customHeight="1" spans="1:15">
      <c r="A177" s="88" t="s">
        <v>371</v>
      </c>
      <c r="B177" s="88" t="s">
        <v>93</v>
      </c>
      <c r="C177" s="88" t="s">
        <v>415</v>
      </c>
      <c r="D177" s="89">
        <f t="shared" si="16"/>
        <v>2.8</v>
      </c>
      <c r="E177" s="89">
        <f t="shared" si="17"/>
        <v>2.8</v>
      </c>
      <c r="F177" s="90"/>
      <c r="G177" s="90"/>
      <c r="H177" s="90">
        <v>2.8</v>
      </c>
      <c r="I177" s="90">
        <f t="shared" si="18"/>
        <v>0</v>
      </c>
      <c r="J177" s="90"/>
      <c r="K177" s="90"/>
      <c r="L177" s="90"/>
      <c r="M177" s="89">
        <f t="shared" si="19"/>
        <v>49.7</v>
      </c>
      <c r="N177" s="89">
        <f t="shared" si="20"/>
        <v>6.3</v>
      </c>
      <c r="O177" s="89">
        <f t="shared" si="21"/>
        <v>43.4</v>
      </c>
    </row>
    <row r="178" ht="18" customHeight="1" spans="1:15">
      <c r="A178" s="88" t="s">
        <v>371</v>
      </c>
      <c r="B178" s="88" t="s">
        <v>93</v>
      </c>
      <c r="C178" s="111" t="s">
        <v>416</v>
      </c>
      <c r="D178" s="89">
        <f t="shared" si="16"/>
        <v>2.2</v>
      </c>
      <c r="E178" s="89">
        <f t="shared" si="17"/>
        <v>2.2</v>
      </c>
      <c r="F178" s="90"/>
      <c r="G178" s="90"/>
      <c r="H178" s="90">
        <v>2.2</v>
      </c>
      <c r="I178" s="90">
        <f t="shared" si="18"/>
        <v>0</v>
      </c>
      <c r="J178" s="90"/>
      <c r="K178" s="90"/>
      <c r="L178" s="90"/>
      <c r="M178" s="89">
        <f t="shared" si="19"/>
        <v>39.05</v>
      </c>
      <c r="N178" s="89">
        <f t="shared" si="20"/>
        <v>4.95</v>
      </c>
      <c r="O178" s="89">
        <f t="shared" si="21"/>
        <v>34.1</v>
      </c>
    </row>
    <row r="179" ht="18" customHeight="1" spans="1:15">
      <c r="A179" s="88" t="s">
        <v>371</v>
      </c>
      <c r="B179" s="88" t="s">
        <v>93</v>
      </c>
      <c r="C179" s="88" t="s">
        <v>417</v>
      </c>
      <c r="D179" s="89">
        <f t="shared" si="16"/>
        <v>1.6</v>
      </c>
      <c r="E179" s="89">
        <f t="shared" si="17"/>
        <v>1.6</v>
      </c>
      <c r="F179" s="90"/>
      <c r="G179" s="90"/>
      <c r="H179" s="90">
        <v>1.6</v>
      </c>
      <c r="I179" s="90">
        <f t="shared" si="18"/>
        <v>0</v>
      </c>
      <c r="J179" s="90"/>
      <c r="K179" s="90"/>
      <c r="L179" s="90"/>
      <c r="M179" s="89">
        <f t="shared" si="19"/>
        <v>28.4</v>
      </c>
      <c r="N179" s="89">
        <f t="shared" si="20"/>
        <v>3.6</v>
      </c>
      <c r="O179" s="89">
        <f t="shared" si="21"/>
        <v>24.8</v>
      </c>
    </row>
    <row r="180" ht="18" customHeight="1" spans="1:15">
      <c r="A180" s="88" t="s">
        <v>371</v>
      </c>
      <c r="B180" s="88" t="s">
        <v>93</v>
      </c>
      <c r="C180" s="88" t="s">
        <v>418</v>
      </c>
      <c r="D180" s="89">
        <f t="shared" si="16"/>
        <v>2.8</v>
      </c>
      <c r="E180" s="89">
        <f t="shared" si="17"/>
        <v>2.8</v>
      </c>
      <c r="F180" s="90"/>
      <c r="G180" s="90"/>
      <c r="H180" s="90">
        <v>2.8</v>
      </c>
      <c r="I180" s="90">
        <f t="shared" si="18"/>
        <v>0</v>
      </c>
      <c r="J180" s="90"/>
      <c r="K180" s="90"/>
      <c r="L180" s="90"/>
      <c r="M180" s="89">
        <f t="shared" si="19"/>
        <v>49.7</v>
      </c>
      <c r="N180" s="89">
        <f t="shared" si="20"/>
        <v>6.3</v>
      </c>
      <c r="O180" s="89">
        <f t="shared" si="21"/>
        <v>43.4</v>
      </c>
    </row>
    <row r="181" ht="18" customHeight="1" spans="1:15">
      <c r="A181" s="88" t="s">
        <v>371</v>
      </c>
      <c r="B181" s="88" t="s">
        <v>93</v>
      </c>
      <c r="C181" s="88" t="s">
        <v>419</v>
      </c>
      <c r="D181" s="89">
        <f t="shared" si="16"/>
        <v>2.8</v>
      </c>
      <c r="E181" s="89">
        <f t="shared" si="17"/>
        <v>2.8</v>
      </c>
      <c r="F181" s="90"/>
      <c r="G181" s="90"/>
      <c r="H181" s="90">
        <v>2.8</v>
      </c>
      <c r="I181" s="90">
        <f t="shared" si="18"/>
        <v>0</v>
      </c>
      <c r="J181" s="90"/>
      <c r="K181" s="90"/>
      <c r="L181" s="90"/>
      <c r="M181" s="89">
        <f t="shared" si="19"/>
        <v>49.7</v>
      </c>
      <c r="N181" s="89">
        <f t="shared" si="20"/>
        <v>6.3</v>
      </c>
      <c r="O181" s="89">
        <f t="shared" si="21"/>
        <v>43.4</v>
      </c>
    </row>
    <row r="182" ht="18" customHeight="1" spans="1:15">
      <c r="A182" s="88" t="s">
        <v>371</v>
      </c>
      <c r="B182" s="88" t="s">
        <v>93</v>
      </c>
      <c r="C182" s="111" t="s">
        <v>393</v>
      </c>
      <c r="D182" s="89">
        <f t="shared" si="16"/>
        <v>3.6</v>
      </c>
      <c r="E182" s="89">
        <f t="shared" si="17"/>
        <v>3.6</v>
      </c>
      <c r="F182" s="90"/>
      <c r="G182" s="90"/>
      <c r="H182" s="90">
        <v>3.6</v>
      </c>
      <c r="I182" s="90">
        <f t="shared" si="18"/>
        <v>0</v>
      </c>
      <c r="J182" s="90"/>
      <c r="K182" s="90"/>
      <c r="L182" s="90"/>
      <c r="M182" s="89">
        <f t="shared" si="19"/>
        <v>63.9</v>
      </c>
      <c r="N182" s="89">
        <f t="shared" si="20"/>
        <v>8.1</v>
      </c>
      <c r="O182" s="89">
        <f t="shared" si="21"/>
        <v>55.8</v>
      </c>
    </row>
    <row r="183" ht="18" customHeight="1" spans="1:15">
      <c r="A183" s="88" t="s">
        <v>371</v>
      </c>
      <c r="B183" s="88" t="s">
        <v>103</v>
      </c>
      <c r="C183" s="88" t="s">
        <v>420</v>
      </c>
      <c r="D183" s="89">
        <f t="shared" si="16"/>
        <v>2.9</v>
      </c>
      <c r="E183" s="89">
        <f t="shared" si="17"/>
        <v>2.9</v>
      </c>
      <c r="F183" s="90"/>
      <c r="G183" s="90"/>
      <c r="H183" s="90">
        <v>2.9</v>
      </c>
      <c r="I183" s="90">
        <f t="shared" si="18"/>
        <v>0</v>
      </c>
      <c r="J183" s="90"/>
      <c r="K183" s="90"/>
      <c r="L183" s="90"/>
      <c r="M183" s="89">
        <f t="shared" si="19"/>
        <v>51.475</v>
      </c>
      <c r="N183" s="89">
        <f t="shared" si="20"/>
        <v>6.525</v>
      </c>
      <c r="O183" s="89">
        <f t="shared" si="21"/>
        <v>44.95</v>
      </c>
    </row>
    <row r="184" ht="18" customHeight="1" spans="1:15">
      <c r="A184" s="88" t="s">
        <v>371</v>
      </c>
      <c r="B184" s="88" t="s">
        <v>103</v>
      </c>
      <c r="C184" s="88" t="s">
        <v>421</v>
      </c>
      <c r="D184" s="89">
        <f t="shared" si="16"/>
        <v>3.6</v>
      </c>
      <c r="E184" s="89">
        <f t="shared" si="17"/>
        <v>3.6</v>
      </c>
      <c r="F184" s="90"/>
      <c r="G184" s="90"/>
      <c r="H184" s="90">
        <v>3.6</v>
      </c>
      <c r="I184" s="90">
        <f t="shared" si="18"/>
        <v>0</v>
      </c>
      <c r="J184" s="90"/>
      <c r="K184" s="90"/>
      <c r="L184" s="90"/>
      <c r="M184" s="89">
        <f t="shared" si="19"/>
        <v>63.9</v>
      </c>
      <c r="N184" s="89">
        <f t="shared" si="20"/>
        <v>8.1</v>
      </c>
      <c r="O184" s="89">
        <f t="shared" si="21"/>
        <v>55.8</v>
      </c>
    </row>
    <row r="185" ht="18" customHeight="1" spans="1:15">
      <c r="A185" s="88" t="s">
        <v>371</v>
      </c>
      <c r="B185" s="88" t="s">
        <v>103</v>
      </c>
      <c r="C185" s="88" t="s">
        <v>422</v>
      </c>
      <c r="D185" s="89">
        <f t="shared" si="16"/>
        <v>3.6</v>
      </c>
      <c r="E185" s="89">
        <f t="shared" si="17"/>
        <v>3.6</v>
      </c>
      <c r="F185" s="90"/>
      <c r="G185" s="90"/>
      <c r="H185" s="90">
        <v>3.6</v>
      </c>
      <c r="I185" s="90">
        <f t="shared" si="18"/>
        <v>0</v>
      </c>
      <c r="J185" s="90"/>
      <c r="K185" s="90"/>
      <c r="L185" s="90"/>
      <c r="M185" s="89">
        <f t="shared" si="19"/>
        <v>63.9</v>
      </c>
      <c r="N185" s="89">
        <f t="shared" si="20"/>
        <v>8.1</v>
      </c>
      <c r="O185" s="89">
        <f t="shared" si="21"/>
        <v>55.8</v>
      </c>
    </row>
    <row r="186" ht="18" customHeight="1" spans="1:15">
      <c r="A186" s="88" t="s">
        <v>371</v>
      </c>
      <c r="B186" s="88" t="s">
        <v>103</v>
      </c>
      <c r="C186" s="88" t="s">
        <v>423</v>
      </c>
      <c r="D186" s="89">
        <f t="shared" si="16"/>
        <v>3.6</v>
      </c>
      <c r="E186" s="89">
        <f t="shared" si="17"/>
        <v>3.6</v>
      </c>
      <c r="F186" s="90"/>
      <c r="G186" s="90"/>
      <c r="H186" s="90">
        <v>3.6</v>
      </c>
      <c r="I186" s="90">
        <f t="shared" si="18"/>
        <v>0</v>
      </c>
      <c r="J186" s="90"/>
      <c r="K186" s="90"/>
      <c r="L186" s="90"/>
      <c r="M186" s="89">
        <f t="shared" si="19"/>
        <v>63.9</v>
      </c>
      <c r="N186" s="89">
        <f t="shared" si="20"/>
        <v>8.1</v>
      </c>
      <c r="O186" s="89">
        <f t="shared" si="21"/>
        <v>55.8</v>
      </c>
    </row>
    <row r="187" ht="18" customHeight="1" spans="1:15">
      <c r="A187" s="88" t="s">
        <v>371</v>
      </c>
      <c r="B187" s="88" t="s">
        <v>103</v>
      </c>
      <c r="C187" s="88" t="s">
        <v>424</v>
      </c>
      <c r="D187" s="89">
        <f t="shared" si="16"/>
        <v>3.6</v>
      </c>
      <c r="E187" s="89">
        <f t="shared" si="17"/>
        <v>3.6</v>
      </c>
      <c r="F187" s="90"/>
      <c r="G187" s="90"/>
      <c r="H187" s="90">
        <v>3.6</v>
      </c>
      <c r="I187" s="90">
        <f t="shared" si="18"/>
        <v>0</v>
      </c>
      <c r="J187" s="90"/>
      <c r="K187" s="90"/>
      <c r="L187" s="90"/>
      <c r="M187" s="89">
        <f t="shared" si="19"/>
        <v>63.9</v>
      </c>
      <c r="N187" s="89">
        <f t="shared" si="20"/>
        <v>8.1</v>
      </c>
      <c r="O187" s="89">
        <f t="shared" si="21"/>
        <v>55.8</v>
      </c>
    </row>
    <row r="188" ht="18" customHeight="1" spans="1:15">
      <c r="A188" s="88" t="s">
        <v>371</v>
      </c>
      <c r="B188" s="88" t="s">
        <v>103</v>
      </c>
      <c r="C188" s="88" t="s">
        <v>425</v>
      </c>
      <c r="D188" s="89">
        <f t="shared" si="16"/>
        <v>2.2</v>
      </c>
      <c r="E188" s="89">
        <f t="shared" si="17"/>
        <v>2.2</v>
      </c>
      <c r="F188" s="90"/>
      <c r="G188" s="90"/>
      <c r="H188" s="90">
        <v>2.2</v>
      </c>
      <c r="I188" s="90">
        <f t="shared" si="18"/>
        <v>0</v>
      </c>
      <c r="J188" s="90"/>
      <c r="K188" s="90"/>
      <c r="L188" s="90"/>
      <c r="M188" s="89">
        <f t="shared" si="19"/>
        <v>39.05</v>
      </c>
      <c r="N188" s="89">
        <f t="shared" si="20"/>
        <v>4.95</v>
      </c>
      <c r="O188" s="89">
        <f t="shared" si="21"/>
        <v>34.1</v>
      </c>
    </row>
    <row r="189" ht="18" customHeight="1" spans="1:15">
      <c r="A189" s="88" t="s">
        <v>371</v>
      </c>
      <c r="B189" s="88" t="s">
        <v>103</v>
      </c>
      <c r="C189" s="88" t="s">
        <v>426</v>
      </c>
      <c r="D189" s="89">
        <f t="shared" si="16"/>
        <v>2.1</v>
      </c>
      <c r="E189" s="89">
        <f t="shared" si="17"/>
        <v>2.1</v>
      </c>
      <c r="F189" s="90"/>
      <c r="G189" s="90"/>
      <c r="H189" s="90">
        <v>2.1</v>
      </c>
      <c r="I189" s="90">
        <f t="shared" si="18"/>
        <v>0</v>
      </c>
      <c r="J189" s="90"/>
      <c r="K189" s="90"/>
      <c r="L189" s="90"/>
      <c r="M189" s="89">
        <f t="shared" si="19"/>
        <v>37.275</v>
      </c>
      <c r="N189" s="89">
        <f t="shared" si="20"/>
        <v>4.725</v>
      </c>
      <c r="O189" s="89">
        <f t="shared" si="21"/>
        <v>32.55</v>
      </c>
    </row>
    <row r="190" ht="18" customHeight="1" spans="1:15">
      <c r="A190" s="88" t="s">
        <v>371</v>
      </c>
      <c r="B190" s="88" t="s">
        <v>103</v>
      </c>
      <c r="C190" s="88" t="s">
        <v>427</v>
      </c>
      <c r="D190" s="89">
        <f t="shared" si="16"/>
        <v>3.6</v>
      </c>
      <c r="E190" s="89">
        <f t="shared" si="17"/>
        <v>3.6</v>
      </c>
      <c r="F190" s="90"/>
      <c r="G190" s="90"/>
      <c r="H190" s="90">
        <v>3.6</v>
      </c>
      <c r="I190" s="90">
        <f t="shared" si="18"/>
        <v>0</v>
      </c>
      <c r="J190" s="90"/>
      <c r="K190" s="90"/>
      <c r="L190" s="90"/>
      <c r="M190" s="89">
        <f t="shared" si="19"/>
        <v>63.9</v>
      </c>
      <c r="N190" s="89">
        <f t="shared" si="20"/>
        <v>8.1</v>
      </c>
      <c r="O190" s="89">
        <f t="shared" si="21"/>
        <v>55.8</v>
      </c>
    </row>
    <row r="191" ht="18" customHeight="1" spans="1:15">
      <c r="A191" s="88" t="s">
        <v>371</v>
      </c>
      <c r="B191" s="88" t="s">
        <v>103</v>
      </c>
      <c r="C191" s="111" t="s">
        <v>428</v>
      </c>
      <c r="D191" s="89">
        <f t="shared" si="16"/>
        <v>4.3</v>
      </c>
      <c r="E191" s="89">
        <f t="shared" si="17"/>
        <v>4.3</v>
      </c>
      <c r="F191" s="90"/>
      <c r="G191" s="90"/>
      <c r="H191" s="90">
        <v>4.3</v>
      </c>
      <c r="I191" s="90">
        <f t="shared" si="18"/>
        <v>0</v>
      </c>
      <c r="J191" s="90"/>
      <c r="K191" s="90"/>
      <c r="L191" s="90"/>
      <c r="M191" s="89">
        <f t="shared" si="19"/>
        <v>76.325</v>
      </c>
      <c r="N191" s="89">
        <f t="shared" si="20"/>
        <v>9.675</v>
      </c>
      <c r="O191" s="89">
        <f t="shared" si="21"/>
        <v>66.65</v>
      </c>
    </row>
    <row r="192" ht="18" customHeight="1" spans="1:15">
      <c r="A192" s="88" t="s">
        <v>371</v>
      </c>
      <c r="B192" s="88" t="s">
        <v>103</v>
      </c>
      <c r="C192" s="88" t="s">
        <v>429</v>
      </c>
      <c r="D192" s="89">
        <f t="shared" si="16"/>
        <v>1</v>
      </c>
      <c r="E192" s="89">
        <f t="shared" si="17"/>
        <v>1</v>
      </c>
      <c r="F192" s="90"/>
      <c r="G192" s="90"/>
      <c r="H192" s="90">
        <v>1</v>
      </c>
      <c r="I192" s="90">
        <f t="shared" si="18"/>
        <v>0</v>
      </c>
      <c r="J192" s="90"/>
      <c r="K192" s="90"/>
      <c r="L192" s="90"/>
      <c r="M192" s="89">
        <f t="shared" si="19"/>
        <v>17.75</v>
      </c>
      <c r="N192" s="89">
        <f t="shared" si="20"/>
        <v>2.25</v>
      </c>
      <c r="O192" s="89">
        <f t="shared" si="21"/>
        <v>15.5</v>
      </c>
    </row>
    <row r="193" ht="18" customHeight="1" spans="1:15">
      <c r="A193" s="69" t="s">
        <v>371</v>
      </c>
      <c r="B193" s="69" t="s">
        <v>103</v>
      </c>
      <c r="C193" s="111" t="s">
        <v>430</v>
      </c>
      <c r="D193" s="89">
        <f t="shared" si="16"/>
        <v>2.9</v>
      </c>
      <c r="E193" s="89">
        <f t="shared" si="17"/>
        <v>2.9</v>
      </c>
      <c r="F193" s="89"/>
      <c r="G193" s="89"/>
      <c r="H193" s="89">
        <v>2.9</v>
      </c>
      <c r="I193" s="89">
        <f t="shared" si="18"/>
        <v>0</v>
      </c>
      <c r="J193" s="89"/>
      <c r="K193" s="89"/>
      <c r="L193" s="89"/>
      <c r="M193" s="89">
        <f t="shared" si="19"/>
        <v>51.475</v>
      </c>
      <c r="N193" s="89">
        <f t="shared" si="20"/>
        <v>6.525</v>
      </c>
      <c r="O193" s="89">
        <f t="shared" si="21"/>
        <v>44.95</v>
      </c>
    </row>
    <row r="194" ht="18" customHeight="1" spans="1:15">
      <c r="A194" s="88" t="s">
        <v>371</v>
      </c>
      <c r="B194" s="88" t="s">
        <v>103</v>
      </c>
      <c r="C194" s="88" t="s">
        <v>431</v>
      </c>
      <c r="D194" s="89">
        <f t="shared" si="16"/>
        <v>2.9</v>
      </c>
      <c r="E194" s="89">
        <f t="shared" si="17"/>
        <v>2.9</v>
      </c>
      <c r="F194" s="90"/>
      <c r="G194" s="90"/>
      <c r="H194" s="90">
        <v>2.9</v>
      </c>
      <c r="I194" s="90">
        <f t="shared" si="18"/>
        <v>0</v>
      </c>
      <c r="J194" s="90"/>
      <c r="K194" s="90"/>
      <c r="L194" s="90"/>
      <c r="M194" s="89">
        <f t="shared" si="19"/>
        <v>51.475</v>
      </c>
      <c r="N194" s="89">
        <f t="shared" si="20"/>
        <v>6.525</v>
      </c>
      <c r="O194" s="89">
        <f t="shared" si="21"/>
        <v>44.95</v>
      </c>
    </row>
    <row r="195" ht="18" customHeight="1" spans="1:15">
      <c r="A195" s="88" t="s">
        <v>371</v>
      </c>
      <c r="B195" s="88" t="s">
        <v>103</v>
      </c>
      <c r="C195" s="88" t="s">
        <v>432</v>
      </c>
      <c r="D195" s="89">
        <f t="shared" si="16"/>
        <v>1.63</v>
      </c>
      <c r="E195" s="89">
        <f t="shared" si="17"/>
        <v>1.63</v>
      </c>
      <c r="F195" s="90"/>
      <c r="G195" s="90"/>
      <c r="H195" s="90">
        <v>1.63</v>
      </c>
      <c r="I195" s="90">
        <f t="shared" si="18"/>
        <v>0</v>
      </c>
      <c r="J195" s="90"/>
      <c r="K195" s="90"/>
      <c r="L195" s="90"/>
      <c r="M195" s="89">
        <f t="shared" si="19"/>
        <v>28.9325</v>
      </c>
      <c r="N195" s="89">
        <f t="shared" si="20"/>
        <v>3.6675</v>
      </c>
      <c r="O195" s="89">
        <f t="shared" si="21"/>
        <v>25.265</v>
      </c>
    </row>
    <row r="196" ht="18" customHeight="1" spans="1:15">
      <c r="A196" s="88" t="s">
        <v>371</v>
      </c>
      <c r="B196" s="88" t="s">
        <v>103</v>
      </c>
      <c r="C196" s="88" t="s">
        <v>433</v>
      </c>
      <c r="D196" s="89">
        <f t="shared" si="16"/>
        <v>3.6</v>
      </c>
      <c r="E196" s="89">
        <f t="shared" si="17"/>
        <v>3.6</v>
      </c>
      <c r="F196" s="90"/>
      <c r="G196" s="90"/>
      <c r="H196" s="90">
        <v>3.6</v>
      </c>
      <c r="I196" s="90">
        <f t="shared" si="18"/>
        <v>0</v>
      </c>
      <c r="J196" s="90"/>
      <c r="K196" s="90"/>
      <c r="L196" s="90"/>
      <c r="M196" s="89">
        <f t="shared" si="19"/>
        <v>63.9</v>
      </c>
      <c r="N196" s="89">
        <f t="shared" si="20"/>
        <v>8.1</v>
      </c>
      <c r="O196" s="89">
        <f t="shared" si="21"/>
        <v>55.8</v>
      </c>
    </row>
    <row r="197" ht="18" customHeight="1" spans="1:15">
      <c r="A197" s="88" t="s">
        <v>371</v>
      </c>
      <c r="B197" s="88" t="s">
        <v>103</v>
      </c>
      <c r="C197" s="88" t="s">
        <v>434</v>
      </c>
      <c r="D197" s="89">
        <f t="shared" si="16"/>
        <v>2.9</v>
      </c>
      <c r="E197" s="89">
        <f t="shared" si="17"/>
        <v>2.9</v>
      </c>
      <c r="F197" s="90"/>
      <c r="G197" s="90"/>
      <c r="H197" s="90">
        <v>2.9</v>
      </c>
      <c r="I197" s="90">
        <f t="shared" si="18"/>
        <v>0</v>
      </c>
      <c r="J197" s="90"/>
      <c r="K197" s="90"/>
      <c r="L197" s="90"/>
      <c r="M197" s="89">
        <f t="shared" si="19"/>
        <v>51.475</v>
      </c>
      <c r="N197" s="89">
        <f t="shared" si="20"/>
        <v>6.525</v>
      </c>
      <c r="O197" s="89">
        <f t="shared" si="21"/>
        <v>44.95</v>
      </c>
    </row>
    <row r="198" ht="18" customHeight="1" spans="1:15">
      <c r="A198" s="88" t="s">
        <v>371</v>
      </c>
      <c r="B198" s="88" t="s">
        <v>103</v>
      </c>
      <c r="C198" s="88" t="s">
        <v>435</v>
      </c>
      <c r="D198" s="89">
        <f t="shared" si="16"/>
        <v>3.6</v>
      </c>
      <c r="E198" s="89">
        <f t="shared" si="17"/>
        <v>3.6</v>
      </c>
      <c r="F198" s="90"/>
      <c r="G198" s="90"/>
      <c r="H198" s="90">
        <v>3.6</v>
      </c>
      <c r="I198" s="90">
        <f t="shared" si="18"/>
        <v>0</v>
      </c>
      <c r="J198" s="90"/>
      <c r="K198" s="90"/>
      <c r="L198" s="90"/>
      <c r="M198" s="89">
        <f t="shared" si="19"/>
        <v>63.9</v>
      </c>
      <c r="N198" s="89">
        <f t="shared" si="20"/>
        <v>8.1</v>
      </c>
      <c r="O198" s="89">
        <f t="shared" si="21"/>
        <v>55.8</v>
      </c>
    </row>
    <row r="199" ht="18" customHeight="1" spans="1:15">
      <c r="A199" s="88" t="s">
        <v>371</v>
      </c>
      <c r="B199" s="88" t="s">
        <v>103</v>
      </c>
      <c r="C199" s="88" t="s">
        <v>436</v>
      </c>
      <c r="D199" s="89">
        <f t="shared" si="16"/>
        <v>1</v>
      </c>
      <c r="E199" s="89">
        <f t="shared" si="17"/>
        <v>1</v>
      </c>
      <c r="F199" s="90"/>
      <c r="G199" s="90"/>
      <c r="H199" s="90">
        <v>1</v>
      </c>
      <c r="I199" s="90">
        <f t="shared" si="18"/>
        <v>0</v>
      </c>
      <c r="J199" s="90"/>
      <c r="K199" s="90"/>
      <c r="L199" s="90"/>
      <c r="M199" s="89">
        <f t="shared" si="19"/>
        <v>17.75</v>
      </c>
      <c r="N199" s="89">
        <f t="shared" si="20"/>
        <v>2.25</v>
      </c>
      <c r="O199" s="89">
        <f t="shared" si="21"/>
        <v>15.5</v>
      </c>
    </row>
    <row r="200" ht="18" customHeight="1" spans="1:15">
      <c r="A200" s="88" t="s">
        <v>371</v>
      </c>
      <c r="B200" s="88" t="s">
        <v>103</v>
      </c>
      <c r="C200" s="88" t="s">
        <v>437</v>
      </c>
      <c r="D200" s="89">
        <f t="shared" si="16"/>
        <v>3.6</v>
      </c>
      <c r="E200" s="89">
        <f t="shared" si="17"/>
        <v>3.6</v>
      </c>
      <c r="F200" s="90"/>
      <c r="G200" s="90"/>
      <c r="H200" s="90">
        <v>3.6</v>
      </c>
      <c r="I200" s="90">
        <f t="shared" si="18"/>
        <v>0</v>
      </c>
      <c r="J200" s="90"/>
      <c r="K200" s="90"/>
      <c r="L200" s="90"/>
      <c r="M200" s="89">
        <f t="shared" si="19"/>
        <v>63.9</v>
      </c>
      <c r="N200" s="89">
        <f t="shared" si="20"/>
        <v>8.1</v>
      </c>
      <c r="O200" s="89">
        <f t="shared" si="21"/>
        <v>55.8</v>
      </c>
    </row>
    <row r="201" ht="18" customHeight="1" spans="1:15">
      <c r="A201" s="88" t="s">
        <v>371</v>
      </c>
      <c r="B201" s="88" t="s">
        <v>103</v>
      </c>
      <c r="C201" s="88" t="s">
        <v>438</v>
      </c>
      <c r="D201" s="89">
        <f t="shared" si="16"/>
        <v>3.6</v>
      </c>
      <c r="E201" s="89">
        <f t="shared" si="17"/>
        <v>3.6</v>
      </c>
      <c r="F201" s="90"/>
      <c r="G201" s="90"/>
      <c r="H201" s="90">
        <v>3.6</v>
      </c>
      <c r="I201" s="90">
        <f t="shared" si="18"/>
        <v>0</v>
      </c>
      <c r="J201" s="90"/>
      <c r="K201" s="90"/>
      <c r="L201" s="90"/>
      <c r="M201" s="89">
        <f t="shared" si="19"/>
        <v>63.9</v>
      </c>
      <c r="N201" s="89">
        <f t="shared" si="20"/>
        <v>8.1</v>
      </c>
      <c r="O201" s="89">
        <f t="shared" si="21"/>
        <v>55.8</v>
      </c>
    </row>
    <row r="202" ht="18" customHeight="1" spans="1:15">
      <c r="A202" s="88" t="s">
        <v>371</v>
      </c>
      <c r="B202" s="88" t="s">
        <v>103</v>
      </c>
      <c r="C202" s="88" t="s">
        <v>439</v>
      </c>
      <c r="D202" s="89">
        <f t="shared" si="16"/>
        <v>1.6</v>
      </c>
      <c r="E202" s="89">
        <f t="shared" si="17"/>
        <v>1.6</v>
      </c>
      <c r="F202" s="90"/>
      <c r="G202" s="90"/>
      <c r="H202" s="90">
        <v>1.6</v>
      </c>
      <c r="I202" s="90">
        <f t="shared" si="18"/>
        <v>0</v>
      </c>
      <c r="J202" s="90"/>
      <c r="K202" s="90"/>
      <c r="L202" s="90"/>
      <c r="M202" s="89">
        <f t="shared" si="19"/>
        <v>28.4</v>
      </c>
      <c r="N202" s="89">
        <f t="shared" si="20"/>
        <v>3.6</v>
      </c>
      <c r="O202" s="89">
        <f t="shared" si="21"/>
        <v>24.8</v>
      </c>
    </row>
    <row r="203" ht="18" customHeight="1" spans="1:15">
      <c r="A203" s="88" t="s">
        <v>371</v>
      </c>
      <c r="B203" s="88" t="s">
        <v>103</v>
      </c>
      <c r="C203" s="88" t="s">
        <v>440</v>
      </c>
      <c r="D203" s="89">
        <f t="shared" si="16"/>
        <v>2.9</v>
      </c>
      <c r="E203" s="89">
        <f t="shared" si="17"/>
        <v>2.9</v>
      </c>
      <c r="F203" s="90"/>
      <c r="G203" s="90"/>
      <c r="H203" s="90">
        <v>2.9</v>
      </c>
      <c r="I203" s="90">
        <f t="shared" si="18"/>
        <v>0</v>
      </c>
      <c r="J203" s="90"/>
      <c r="K203" s="90"/>
      <c r="L203" s="90"/>
      <c r="M203" s="89">
        <f t="shared" si="19"/>
        <v>51.475</v>
      </c>
      <c r="N203" s="89">
        <f t="shared" si="20"/>
        <v>6.525</v>
      </c>
      <c r="O203" s="89">
        <f t="shared" si="21"/>
        <v>44.95</v>
      </c>
    </row>
    <row r="204" ht="18" customHeight="1" spans="1:15">
      <c r="A204" s="88" t="s">
        <v>371</v>
      </c>
      <c r="B204" s="88" t="s">
        <v>103</v>
      </c>
      <c r="C204" s="88" t="s">
        <v>441</v>
      </c>
      <c r="D204" s="89">
        <f t="shared" ref="D204:D268" si="22">E204+I204</f>
        <v>2.9</v>
      </c>
      <c r="E204" s="89">
        <f t="shared" ref="E204:E268" si="23">F204+G204+H204</f>
        <v>2.9</v>
      </c>
      <c r="F204" s="90"/>
      <c r="G204" s="90"/>
      <c r="H204" s="90">
        <v>2.9</v>
      </c>
      <c r="I204" s="90">
        <f t="shared" ref="I204:I268" si="24">J204+K204+L204</f>
        <v>0</v>
      </c>
      <c r="J204" s="90"/>
      <c r="K204" s="90"/>
      <c r="L204" s="90"/>
      <c r="M204" s="89">
        <f t="shared" ref="M204:M268" si="25">D204*17.75</f>
        <v>51.475</v>
      </c>
      <c r="N204" s="89">
        <f t="shared" ref="N204:N268" si="26">D204*2.25</f>
        <v>6.525</v>
      </c>
      <c r="O204" s="89">
        <f t="shared" ref="O204:O268" si="27">M204-N204</f>
        <v>44.95</v>
      </c>
    </row>
    <row r="205" ht="18" customHeight="1" spans="1:15">
      <c r="A205" s="88" t="s">
        <v>371</v>
      </c>
      <c r="B205" s="88" t="s">
        <v>103</v>
      </c>
      <c r="C205" s="88" t="s">
        <v>442</v>
      </c>
      <c r="D205" s="89">
        <f t="shared" si="22"/>
        <v>2.8</v>
      </c>
      <c r="E205" s="89">
        <f t="shared" si="23"/>
        <v>2.8</v>
      </c>
      <c r="F205" s="90"/>
      <c r="G205" s="90"/>
      <c r="H205" s="90">
        <v>2.8</v>
      </c>
      <c r="I205" s="90">
        <f t="shared" si="24"/>
        <v>0</v>
      </c>
      <c r="J205" s="90"/>
      <c r="K205" s="90"/>
      <c r="L205" s="90"/>
      <c r="M205" s="89">
        <f t="shared" si="25"/>
        <v>49.7</v>
      </c>
      <c r="N205" s="89">
        <f t="shared" si="26"/>
        <v>6.3</v>
      </c>
      <c r="O205" s="89">
        <f t="shared" si="27"/>
        <v>43.4</v>
      </c>
    </row>
    <row r="206" ht="18" customHeight="1" spans="1:15">
      <c r="A206" s="88" t="s">
        <v>371</v>
      </c>
      <c r="B206" s="88" t="s">
        <v>103</v>
      </c>
      <c r="C206" s="111" t="s">
        <v>443</v>
      </c>
      <c r="D206" s="89">
        <f t="shared" si="22"/>
        <v>3.6</v>
      </c>
      <c r="E206" s="89">
        <f t="shared" si="23"/>
        <v>3.6</v>
      </c>
      <c r="F206" s="90"/>
      <c r="G206" s="90"/>
      <c r="H206" s="90">
        <v>3.6</v>
      </c>
      <c r="I206" s="90">
        <f t="shared" si="24"/>
        <v>0</v>
      </c>
      <c r="J206" s="90"/>
      <c r="K206" s="90"/>
      <c r="L206" s="90"/>
      <c r="M206" s="89">
        <f t="shared" si="25"/>
        <v>63.9</v>
      </c>
      <c r="N206" s="89">
        <f t="shared" si="26"/>
        <v>8.1</v>
      </c>
      <c r="O206" s="89">
        <f t="shared" si="27"/>
        <v>55.8</v>
      </c>
    </row>
    <row r="207" ht="18" customHeight="1" spans="1:15">
      <c r="A207" s="88" t="s">
        <v>371</v>
      </c>
      <c r="B207" s="88" t="s">
        <v>103</v>
      </c>
      <c r="C207" s="88" t="s">
        <v>444</v>
      </c>
      <c r="D207" s="89">
        <f t="shared" si="22"/>
        <v>3.6</v>
      </c>
      <c r="E207" s="89">
        <f t="shared" si="23"/>
        <v>3.6</v>
      </c>
      <c r="F207" s="90"/>
      <c r="G207" s="90"/>
      <c r="H207" s="90">
        <v>3.6</v>
      </c>
      <c r="I207" s="90">
        <f t="shared" si="24"/>
        <v>0</v>
      </c>
      <c r="J207" s="90"/>
      <c r="K207" s="90"/>
      <c r="L207" s="90"/>
      <c r="M207" s="89">
        <f t="shared" si="25"/>
        <v>63.9</v>
      </c>
      <c r="N207" s="89">
        <f t="shared" si="26"/>
        <v>8.1</v>
      </c>
      <c r="O207" s="89">
        <f t="shared" si="27"/>
        <v>55.8</v>
      </c>
    </row>
    <row r="208" ht="18" customHeight="1" spans="1:15">
      <c r="A208" s="88" t="s">
        <v>371</v>
      </c>
      <c r="B208" s="88" t="s">
        <v>103</v>
      </c>
      <c r="C208" s="88" t="s">
        <v>445</v>
      </c>
      <c r="D208" s="89">
        <f t="shared" si="22"/>
        <v>5.1</v>
      </c>
      <c r="E208" s="89">
        <f t="shared" si="23"/>
        <v>5.1</v>
      </c>
      <c r="F208" s="90"/>
      <c r="G208" s="90"/>
      <c r="H208" s="90">
        <v>5.1</v>
      </c>
      <c r="I208" s="90">
        <f t="shared" si="24"/>
        <v>0</v>
      </c>
      <c r="J208" s="90"/>
      <c r="K208" s="90"/>
      <c r="L208" s="90"/>
      <c r="M208" s="89">
        <f t="shared" si="25"/>
        <v>90.525</v>
      </c>
      <c r="N208" s="89">
        <f t="shared" si="26"/>
        <v>11.475</v>
      </c>
      <c r="O208" s="89">
        <f t="shared" si="27"/>
        <v>79.05</v>
      </c>
    </row>
    <row r="209" ht="18" customHeight="1" spans="1:15">
      <c r="A209" s="88" t="s">
        <v>371</v>
      </c>
      <c r="B209" s="88" t="s">
        <v>103</v>
      </c>
      <c r="C209" s="88" t="s">
        <v>446</v>
      </c>
      <c r="D209" s="89">
        <f t="shared" si="22"/>
        <v>2.9</v>
      </c>
      <c r="E209" s="89">
        <f t="shared" si="23"/>
        <v>2.9</v>
      </c>
      <c r="F209" s="90"/>
      <c r="G209" s="90"/>
      <c r="H209" s="90">
        <v>2.9</v>
      </c>
      <c r="I209" s="90">
        <f t="shared" si="24"/>
        <v>0</v>
      </c>
      <c r="J209" s="90"/>
      <c r="K209" s="90"/>
      <c r="L209" s="90"/>
      <c r="M209" s="89">
        <f t="shared" si="25"/>
        <v>51.475</v>
      </c>
      <c r="N209" s="89">
        <f t="shared" si="26"/>
        <v>6.525</v>
      </c>
      <c r="O209" s="89">
        <f t="shared" si="27"/>
        <v>44.95</v>
      </c>
    </row>
    <row r="210" ht="18" customHeight="1" spans="1:15">
      <c r="A210" s="88" t="s">
        <v>371</v>
      </c>
      <c r="B210" s="88" t="s">
        <v>103</v>
      </c>
      <c r="C210" s="88" t="s">
        <v>447</v>
      </c>
      <c r="D210" s="89">
        <f t="shared" si="22"/>
        <v>2.9</v>
      </c>
      <c r="E210" s="89">
        <f t="shared" si="23"/>
        <v>2.9</v>
      </c>
      <c r="F210" s="90"/>
      <c r="G210" s="90"/>
      <c r="H210" s="90">
        <v>2.9</v>
      </c>
      <c r="I210" s="90">
        <f t="shared" si="24"/>
        <v>0</v>
      </c>
      <c r="J210" s="90"/>
      <c r="K210" s="90"/>
      <c r="L210" s="90"/>
      <c r="M210" s="89">
        <f t="shared" si="25"/>
        <v>51.475</v>
      </c>
      <c r="N210" s="89">
        <f t="shared" si="26"/>
        <v>6.525</v>
      </c>
      <c r="O210" s="89">
        <f t="shared" si="27"/>
        <v>44.95</v>
      </c>
    </row>
    <row r="211" ht="18" customHeight="1" spans="1:15">
      <c r="A211" s="88" t="s">
        <v>371</v>
      </c>
      <c r="B211" s="88" t="s">
        <v>103</v>
      </c>
      <c r="C211" s="88" t="s">
        <v>448</v>
      </c>
      <c r="D211" s="89">
        <f t="shared" si="22"/>
        <v>2.9</v>
      </c>
      <c r="E211" s="89">
        <f t="shared" si="23"/>
        <v>2.9</v>
      </c>
      <c r="F211" s="90"/>
      <c r="G211" s="90"/>
      <c r="H211" s="90">
        <v>2.9</v>
      </c>
      <c r="I211" s="90">
        <f t="shared" si="24"/>
        <v>0</v>
      </c>
      <c r="J211" s="90"/>
      <c r="K211" s="90"/>
      <c r="L211" s="90"/>
      <c r="M211" s="89">
        <f t="shared" si="25"/>
        <v>51.475</v>
      </c>
      <c r="N211" s="89">
        <f t="shared" si="26"/>
        <v>6.525</v>
      </c>
      <c r="O211" s="89">
        <f t="shared" si="27"/>
        <v>44.95</v>
      </c>
    </row>
    <row r="212" ht="18" customHeight="1" spans="1:15">
      <c r="A212" s="88" t="s">
        <v>371</v>
      </c>
      <c r="B212" s="88" t="s">
        <v>103</v>
      </c>
      <c r="C212" s="88" t="s">
        <v>449</v>
      </c>
      <c r="D212" s="89">
        <f t="shared" si="22"/>
        <v>3.6</v>
      </c>
      <c r="E212" s="89">
        <f t="shared" si="23"/>
        <v>3.6</v>
      </c>
      <c r="F212" s="90"/>
      <c r="G212" s="90"/>
      <c r="H212" s="90">
        <v>3.6</v>
      </c>
      <c r="I212" s="90">
        <f t="shared" si="24"/>
        <v>0</v>
      </c>
      <c r="J212" s="90"/>
      <c r="K212" s="90"/>
      <c r="L212" s="90"/>
      <c r="M212" s="89">
        <f t="shared" si="25"/>
        <v>63.9</v>
      </c>
      <c r="N212" s="89">
        <f t="shared" si="26"/>
        <v>8.1</v>
      </c>
      <c r="O212" s="89">
        <f t="shared" si="27"/>
        <v>55.8</v>
      </c>
    </row>
    <row r="213" ht="18" customHeight="1" spans="1:15">
      <c r="A213" s="88" t="s">
        <v>371</v>
      </c>
      <c r="B213" s="88" t="s">
        <v>103</v>
      </c>
      <c r="C213" s="88" t="s">
        <v>450</v>
      </c>
      <c r="D213" s="89">
        <f t="shared" si="22"/>
        <v>2.2</v>
      </c>
      <c r="E213" s="89">
        <f t="shared" si="23"/>
        <v>2.2</v>
      </c>
      <c r="F213" s="90"/>
      <c r="G213" s="90"/>
      <c r="H213" s="90">
        <v>2.2</v>
      </c>
      <c r="I213" s="90">
        <f t="shared" si="24"/>
        <v>0</v>
      </c>
      <c r="J213" s="90"/>
      <c r="K213" s="90"/>
      <c r="L213" s="90"/>
      <c r="M213" s="89">
        <f t="shared" si="25"/>
        <v>39.05</v>
      </c>
      <c r="N213" s="89">
        <f t="shared" si="26"/>
        <v>4.95</v>
      </c>
      <c r="O213" s="89">
        <f t="shared" si="27"/>
        <v>34.1</v>
      </c>
    </row>
    <row r="214" ht="18" customHeight="1" spans="1:15">
      <c r="A214" s="88" t="s">
        <v>371</v>
      </c>
      <c r="B214" s="88" t="s">
        <v>103</v>
      </c>
      <c r="C214" s="88" t="s">
        <v>451</v>
      </c>
      <c r="D214" s="89">
        <f t="shared" si="22"/>
        <v>1.6</v>
      </c>
      <c r="E214" s="89">
        <f t="shared" si="23"/>
        <v>1.6</v>
      </c>
      <c r="F214" s="90"/>
      <c r="G214" s="90"/>
      <c r="H214" s="90">
        <v>1.6</v>
      </c>
      <c r="I214" s="90">
        <f t="shared" si="24"/>
        <v>0</v>
      </c>
      <c r="J214" s="90"/>
      <c r="K214" s="90"/>
      <c r="L214" s="90"/>
      <c r="M214" s="89">
        <f t="shared" si="25"/>
        <v>28.4</v>
      </c>
      <c r="N214" s="89">
        <f t="shared" si="26"/>
        <v>3.6</v>
      </c>
      <c r="O214" s="89">
        <f t="shared" si="27"/>
        <v>24.8</v>
      </c>
    </row>
    <row r="215" ht="18" customHeight="1" spans="1:15">
      <c r="A215" s="88" t="s">
        <v>371</v>
      </c>
      <c r="B215" s="88" t="s">
        <v>108</v>
      </c>
      <c r="C215" s="88" t="s">
        <v>452</v>
      </c>
      <c r="D215" s="89">
        <f t="shared" si="22"/>
        <v>2.5</v>
      </c>
      <c r="E215" s="89">
        <f t="shared" si="23"/>
        <v>2.5</v>
      </c>
      <c r="F215" s="90"/>
      <c r="G215" s="90"/>
      <c r="H215" s="90">
        <v>2.5</v>
      </c>
      <c r="I215" s="90">
        <f t="shared" si="24"/>
        <v>0</v>
      </c>
      <c r="J215" s="90"/>
      <c r="K215" s="90"/>
      <c r="L215" s="90"/>
      <c r="M215" s="89">
        <f t="shared" si="25"/>
        <v>44.375</v>
      </c>
      <c r="N215" s="89">
        <f t="shared" si="26"/>
        <v>5.625</v>
      </c>
      <c r="O215" s="89">
        <f t="shared" si="27"/>
        <v>38.75</v>
      </c>
    </row>
    <row r="216" ht="18" customHeight="1" spans="1:15">
      <c r="A216" s="88" t="s">
        <v>371</v>
      </c>
      <c r="B216" s="88" t="s">
        <v>108</v>
      </c>
      <c r="C216" s="88" t="s">
        <v>453</v>
      </c>
      <c r="D216" s="89">
        <f t="shared" si="22"/>
        <v>3.24</v>
      </c>
      <c r="E216" s="89">
        <f t="shared" si="23"/>
        <v>3.24</v>
      </c>
      <c r="F216" s="90"/>
      <c r="G216" s="90"/>
      <c r="H216" s="90">
        <v>3.24</v>
      </c>
      <c r="I216" s="90">
        <f t="shared" si="24"/>
        <v>0</v>
      </c>
      <c r="J216" s="90"/>
      <c r="K216" s="90"/>
      <c r="L216" s="90"/>
      <c r="M216" s="89">
        <f t="shared" si="25"/>
        <v>57.51</v>
      </c>
      <c r="N216" s="89">
        <f t="shared" si="26"/>
        <v>7.29</v>
      </c>
      <c r="O216" s="89">
        <f t="shared" si="27"/>
        <v>50.22</v>
      </c>
    </row>
    <row r="217" ht="18" customHeight="1" spans="1:15">
      <c r="A217" s="88" t="s">
        <v>371</v>
      </c>
      <c r="B217" s="88" t="s">
        <v>108</v>
      </c>
      <c r="C217" s="88" t="s">
        <v>454</v>
      </c>
      <c r="D217" s="89">
        <f t="shared" si="22"/>
        <v>2.16</v>
      </c>
      <c r="E217" s="89">
        <f t="shared" si="23"/>
        <v>2.16</v>
      </c>
      <c r="F217" s="90"/>
      <c r="G217" s="90"/>
      <c r="H217" s="90">
        <v>2.16</v>
      </c>
      <c r="I217" s="90">
        <f t="shared" si="24"/>
        <v>0</v>
      </c>
      <c r="J217" s="90"/>
      <c r="K217" s="90"/>
      <c r="L217" s="90"/>
      <c r="M217" s="89">
        <f t="shared" si="25"/>
        <v>38.34</v>
      </c>
      <c r="N217" s="89">
        <f t="shared" si="26"/>
        <v>4.86</v>
      </c>
      <c r="O217" s="89">
        <f t="shared" si="27"/>
        <v>33.48</v>
      </c>
    </row>
    <row r="218" ht="18" customHeight="1" spans="1:15">
      <c r="A218" s="88" t="s">
        <v>371</v>
      </c>
      <c r="B218" s="88" t="s">
        <v>108</v>
      </c>
      <c r="C218" s="88" t="s">
        <v>455</v>
      </c>
      <c r="D218" s="89">
        <f t="shared" si="22"/>
        <v>2.88</v>
      </c>
      <c r="E218" s="89">
        <f t="shared" si="23"/>
        <v>2.88</v>
      </c>
      <c r="F218" s="90"/>
      <c r="G218" s="90"/>
      <c r="H218" s="90">
        <v>2.88</v>
      </c>
      <c r="I218" s="90">
        <f t="shared" si="24"/>
        <v>0</v>
      </c>
      <c r="J218" s="90"/>
      <c r="K218" s="90"/>
      <c r="L218" s="90"/>
      <c r="M218" s="89">
        <f t="shared" si="25"/>
        <v>51.12</v>
      </c>
      <c r="N218" s="89">
        <f t="shared" si="26"/>
        <v>6.48</v>
      </c>
      <c r="O218" s="89">
        <f t="shared" si="27"/>
        <v>44.64</v>
      </c>
    </row>
    <row r="219" ht="18" customHeight="1" spans="1:15">
      <c r="A219" s="88" t="s">
        <v>371</v>
      </c>
      <c r="B219" s="88" t="s">
        <v>108</v>
      </c>
      <c r="C219" s="88" t="s">
        <v>318</v>
      </c>
      <c r="D219" s="89">
        <f t="shared" si="22"/>
        <v>2.9</v>
      </c>
      <c r="E219" s="89">
        <f t="shared" si="23"/>
        <v>2.9</v>
      </c>
      <c r="F219" s="90"/>
      <c r="G219" s="90"/>
      <c r="H219" s="90">
        <v>2.9</v>
      </c>
      <c r="I219" s="90">
        <f t="shared" si="24"/>
        <v>0</v>
      </c>
      <c r="J219" s="90"/>
      <c r="K219" s="90"/>
      <c r="L219" s="90"/>
      <c r="M219" s="89">
        <f t="shared" si="25"/>
        <v>51.475</v>
      </c>
      <c r="N219" s="89">
        <f t="shared" si="26"/>
        <v>6.525</v>
      </c>
      <c r="O219" s="89">
        <f t="shared" si="27"/>
        <v>44.95</v>
      </c>
    </row>
    <row r="220" ht="18" customHeight="1" spans="1:15">
      <c r="A220" s="88" t="s">
        <v>371</v>
      </c>
      <c r="B220" s="88" t="s">
        <v>108</v>
      </c>
      <c r="C220" s="88" t="s">
        <v>456</v>
      </c>
      <c r="D220" s="89">
        <f t="shared" si="22"/>
        <v>3.6</v>
      </c>
      <c r="E220" s="89">
        <f t="shared" si="23"/>
        <v>3.6</v>
      </c>
      <c r="F220" s="90"/>
      <c r="G220" s="90"/>
      <c r="H220" s="90">
        <v>3.6</v>
      </c>
      <c r="I220" s="90">
        <f t="shared" si="24"/>
        <v>0</v>
      </c>
      <c r="J220" s="90"/>
      <c r="K220" s="90"/>
      <c r="L220" s="90"/>
      <c r="M220" s="89">
        <f t="shared" si="25"/>
        <v>63.9</v>
      </c>
      <c r="N220" s="89">
        <f t="shared" si="26"/>
        <v>8.1</v>
      </c>
      <c r="O220" s="89">
        <f t="shared" si="27"/>
        <v>55.8</v>
      </c>
    </row>
    <row r="221" ht="18" customHeight="1" spans="1:15">
      <c r="A221" s="88" t="s">
        <v>371</v>
      </c>
      <c r="B221" s="88" t="s">
        <v>108</v>
      </c>
      <c r="C221" s="88" t="s">
        <v>457</v>
      </c>
      <c r="D221" s="89">
        <f t="shared" si="22"/>
        <v>2.8</v>
      </c>
      <c r="E221" s="89">
        <f t="shared" si="23"/>
        <v>2.8</v>
      </c>
      <c r="F221" s="90"/>
      <c r="G221" s="90"/>
      <c r="H221" s="90">
        <v>2.8</v>
      </c>
      <c r="I221" s="90">
        <f t="shared" si="24"/>
        <v>0</v>
      </c>
      <c r="J221" s="90"/>
      <c r="K221" s="90"/>
      <c r="L221" s="90"/>
      <c r="M221" s="89">
        <f t="shared" si="25"/>
        <v>49.7</v>
      </c>
      <c r="N221" s="89">
        <f t="shared" si="26"/>
        <v>6.3</v>
      </c>
      <c r="O221" s="89">
        <f t="shared" si="27"/>
        <v>43.4</v>
      </c>
    </row>
    <row r="222" ht="18" customHeight="1" spans="1:15">
      <c r="A222" s="88" t="s">
        <v>371</v>
      </c>
      <c r="B222" s="88" t="s">
        <v>108</v>
      </c>
      <c r="C222" s="111" t="s">
        <v>458</v>
      </c>
      <c r="D222" s="89">
        <f t="shared" si="22"/>
        <v>3.6</v>
      </c>
      <c r="E222" s="89">
        <f t="shared" si="23"/>
        <v>3.6</v>
      </c>
      <c r="F222" s="90"/>
      <c r="G222" s="90"/>
      <c r="H222" s="90">
        <v>3.6</v>
      </c>
      <c r="I222" s="90">
        <f t="shared" si="24"/>
        <v>0</v>
      </c>
      <c r="J222" s="90"/>
      <c r="K222" s="90"/>
      <c r="L222" s="90"/>
      <c r="M222" s="89">
        <f t="shared" si="25"/>
        <v>63.9</v>
      </c>
      <c r="N222" s="89">
        <f t="shared" si="26"/>
        <v>8.1</v>
      </c>
      <c r="O222" s="89">
        <f t="shared" si="27"/>
        <v>55.8</v>
      </c>
    </row>
    <row r="223" ht="18" customHeight="1" spans="1:15">
      <c r="A223" s="88" t="s">
        <v>371</v>
      </c>
      <c r="B223" s="88" t="s">
        <v>108</v>
      </c>
      <c r="C223" s="88" t="s">
        <v>459</v>
      </c>
      <c r="D223" s="89">
        <f t="shared" si="22"/>
        <v>2.2</v>
      </c>
      <c r="E223" s="89">
        <f t="shared" si="23"/>
        <v>2.2</v>
      </c>
      <c r="F223" s="90"/>
      <c r="G223" s="90"/>
      <c r="H223" s="90">
        <v>2.2</v>
      </c>
      <c r="I223" s="90">
        <f t="shared" si="24"/>
        <v>0</v>
      </c>
      <c r="J223" s="90"/>
      <c r="K223" s="90"/>
      <c r="L223" s="90"/>
      <c r="M223" s="89">
        <f t="shared" si="25"/>
        <v>39.05</v>
      </c>
      <c r="N223" s="89">
        <f t="shared" si="26"/>
        <v>4.95</v>
      </c>
      <c r="O223" s="89">
        <f t="shared" si="27"/>
        <v>34.1</v>
      </c>
    </row>
    <row r="224" ht="18" customHeight="1" spans="1:15">
      <c r="A224" s="88" t="s">
        <v>371</v>
      </c>
      <c r="B224" s="88" t="s">
        <v>108</v>
      </c>
      <c r="C224" s="88" t="s">
        <v>460</v>
      </c>
      <c r="D224" s="89">
        <f t="shared" si="22"/>
        <v>3.6</v>
      </c>
      <c r="E224" s="89">
        <f t="shared" si="23"/>
        <v>3.6</v>
      </c>
      <c r="F224" s="90"/>
      <c r="G224" s="90"/>
      <c r="H224" s="90">
        <v>3.6</v>
      </c>
      <c r="I224" s="90">
        <f t="shared" si="24"/>
        <v>0</v>
      </c>
      <c r="J224" s="90"/>
      <c r="K224" s="90"/>
      <c r="L224" s="90"/>
      <c r="M224" s="89">
        <f t="shared" si="25"/>
        <v>63.9</v>
      </c>
      <c r="N224" s="89">
        <f t="shared" si="26"/>
        <v>8.1</v>
      </c>
      <c r="O224" s="89">
        <f t="shared" si="27"/>
        <v>55.8</v>
      </c>
    </row>
    <row r="225" ht="18" customHeight="1" spans="1:15">
      <c r="A225" s="88" t="s">
        <v>371</v>
      </c>
      <c r="B225" s="88" t="s">
        <v>108</v>
      </c>
      <c r="C225" s="88" t="s">
        <v>461</v>
      </c>
      <c r="D225" s="89">
        <f t="shared" si="22"/>
        <v>2.9</v>
      </c>
      <c r="E225" s="89">
        <f t="shared" si="23"/>
        <v>2.9</v>
      </c>
      <c r="F225" s="90"/>
      <c r="G225" s="90"/>
      <c r="H225" s="90">
        <v>2.9</v>
      </c>
      <c r="I225" s="90">
        <f t="shared" si="24"/>
        <v>0</v>
      </c>
      <c r="J225" s="90"/>
      <c r="K225" s="90"/>
      <c r="L225" s="90"/>
      <c r="M225" s="89">
        <f t="shared" si="25"/>
        <v>51.475</v>
      </c>
      <c r="N225" s="89">
        <f t="shared" si="26"/>
        <v>6.525</v>
      </c>
      <c r="O225" s="89">
        <f t="shared" si="27"/>
        <v>44.95</v>
      </c>
    </row>
    <row r="226" ht="18" customHeight="1" spans="1:15">
      <c r="A226" s="88" t="s">
        <v>371</v>
      </c>
      <c r="B226" s="88" t="s">
        <v>108</v>
      </c>
      <c r="C226" s="88" t="s">
        <v>462</v>
      </c>
      <c r="D226" s="89">
        <f t="shared" si="22"/>
        <v>2.1</v>
      </c>
      <c r="E226" s="89">
        <f t="shared" si="23"/>
        <v>2.1</v>
      </c>
      <c r="F226" s="90"/>
      <c r="G226" s="90"/>
      <c r="H226" s="90">
        <v>2.1</v>
      </c>
      <c r="I226" s="90">
        <f t="shared" si="24"/>
        <v>0</v>
      </c>
      <c r="J226" s="90"/>
      <c r="K226" s="90"/>
      <c r="L226" s="90"/>
      <c r="M226" s="89">
        <f t="shared" si="25"/>
        <v>37.275</v>
      </c>
      <c r="N226" s="89">
        <f t="shared" si="26"/>
        <v>4.725</v>
      </c>
      <c r="O226" s="89">
        <f t="shared" si="27"/>
        <v>32.55</v>
      </c>
    </row>
    <row r="227" ht="18" customHeight="1" spans="1:15">
      <c r="A227" s="88" t="s">
        <v>371</v>
      </c>
      <c r="B227" s="88" t="s">
        <v>108</v>
      </c>
      <c r="C227" s="88" t="s">
        <v>463</v>
      </c>
      <c r="D227" s="89">
        <f t="shared" si="22"/>
        <v>3.6</v>
      </c>
      <c r="E227" s="89">
        <f t="shared" si="23"/>
        <v>3.6</v>
      </c>
      <c r="F227" s="90"/>
      <c r="G227" s="90"/>
      <c r="H227" s="90">
        <v>3.6</v>
      </c>
      <c r="I227" s="90">
        <f t="shared" si="24"/>
        <v>0</v>
      </c>
      <c r="J227" s="90"/>
      <c r="K227" s="90"/>
      <c r="L227" s="90"/>
      <c r="M227" s="89">
        <f t="shared" si="25"/>
        <v>63.9</v>
      </c>
      <c r="N227" s="89">
        <f t="shared" si="26"/>
        <v>8.1</v>
      </c>
      <c r="O227" s="89">
        <f t="shared" si="27"/>
        <v>55.8</v>
      </c>
    </row>
    <row r="228" ht="18" customHeight="1" spans="1:15">
      <c r="A228" s="88" t="s">
        <v>371</v>
      </c>
      <c r="B228" s="88" t="s">
        <v>115</v>
      </c>
      <c r="C228" s="88" t="s">
        <v>464</v>
      </c>
      <c r="D228" s="89">
        <f t="shared" si="22"/>
        <v>3.8</v>
      </c>
      <c r="E228" s="89">
        <f t="shared" si="23"/>
        <v>3.8</v>
      </c>
      <c r="F228" s="90"/>
      <c r="G228" s="90"/>
      <c r="H228" s="90">
        <v>3.8</v>
      </c>
      <c r="I228" s="90">
        <f t="shared" si="24"/>
        <v>0</v>
      </c>
      <c r="J228" s="90"/>
      <c r="K228" s="90"/>
      <c r="L228" s="90"/>
      <c r="M228" s="89">
        <f t="shared" si="25"/>
        <v>67.45</v>
      </c>
      <c r="N228" s="89">
        <f t="shared" si="26"/>
        <v>8.55</v>
      </c>
      <c r="O228" s="89">
        <f t="shared" si="27"/>
        <v>58.9</v>
      </c>
    </row>
    <row r="229" ht="18" customHeight="1" spans="1:15">
      <c r="A229" s="88" t="s">
        <v>371</v>
      </c>
      <c r="B229" s="88" t="s">
        <v>115</v>
      </c>
      <c r="C229" s="88" t="s">
        <v>465</v>
      </c>
      <c r="D229" s="89">
        <f t="shared" si="22"/>
        <v>3.6</v>
      </c>
      <c r="E229" s="89">
        <f t="shared" si="23"/>
        <v>3.6</v>
      </c>
      <c r="F229" s="90"/>
      <c r="G229" s="90"/>
      <c r="H229" s="90">
        <v>3.6</v>
      </c>
      <c r="I229" s="90">
        <f t="shared" si="24"/>
        <v>0</v>
      </c>
      <c r="J229" s="90"/>
      <c r="K229" s="90"/>
      <c r="L229" s="90"/>
      <c r="M229" s="89">
        <f t="shared" si="25"/>
        <v>63.9</v>
      </c>
      <c r="N229" s="89">
        <f t="shared" si="26"/>
        <v>8.1</v>
      </c>
      <c r="O229" s="89">
        <f t="shared" si="27"/>
        <v>55.8</v>
      </c>
    </row>
    <row r="230" ht="18" customHeight="1" spans="1:15">
      <c r="A230" s="88" t="s">
        <v>371</v>
      </c>
      <c r="B230" s="88" t="s">
        <v>115</v>
      </c>
      <c r="C230" s="88" t="s">
        <v>466</v>
      </c>
      <c r="D230" s="89">
        <f t="shared" si="22"/>
        <v>1.6</v>
      </c>
      <c r="E230" s="89">
        <f t="shared" si="23"/>
        <v>1.6</v>
      </c>
      <c r="F230" s="90"/>
      <c r="G230" s="90"/>
      <c r="H230" s="90">
        <v>1.6</v>
      </c>
      <c r="I230" s="90">
        <f t="shared" si="24"/>
        <v>0</v>
      </c>
      <c r="J230" s="90"/>
      <c r="K230" s="90"/>
      <c r="L230" s="90"/>
      <c r="M230" s="89">
        <f t="shared" si="25"/>
        <v>28.4</v>
      </c>
      <c r="N230" s="89">
        <f t="shared" si="26"/>
        <v>3.6</v>
      </c>
      <c r="O230" s="89">
        <f t="shared" si="27"/>
        <v>24.8</v>
      </c>
    </row>
    <row r="231" ht="18" customHeight="1" spans="1:15">
      <c r="A231" s="88" t="s">
        <v>371</v>
      </c>
      <c r="B231" s="88" t="s">
        <v>115</v>
      </c>
      <c r="C231" s="88" t="s">
        <v>467</v>
      </c>
      <c r="D231" s="89">
        <f t="shared" si="22"/>
        <v>2.2</v>
      </c>
      <c r="E231" s="89">
        <f t="shared" si="23"/>
        <v>2.2</v>
      </c>
      <c r="F231" s="90"/>
      <c r="G231" s="90"/>
      <c r="H231" s="90">
        <v>2.2</v>
      </c>
      <c r="I231" s="90">
        <f t="shared" si="24"/>
        <v>0</v>
      </c>
      <c r="J231" s="90"/>
      <c r="K231" s="90"/>
      <c r="L231" s="90"/>
      <c r="M231" s="89">
        <f t="shared" si="25"/>
        <v>39.05</v>
      </c>
      <c r="N231" s="89">
        <f t="shared" si="26"/>
        <v>4.95</v>
      </c>
      <c r="O231" s="89">
        <f t="shared" si="27"/>
        <v>34.1</v>
      </c>
    </row>
    <row r="232" ht="18" customHeight="1" spans="1:15">
      <c r="A232" s="88" t="s">
        <v>371</v>
      </c>
      <c r="B232" s="88" t="s">
        <v>115</v>
      </c>
      <c r="C232" s="88" t="s">
        <v>468</v>
      </c>
      <c r="D232" s="89">
        <f t="shared" si="22"/>
        <v>2.9</v>
      </c>
      <c r="E232" s="89">
        <f t="shared" si="23"/>
        <v>2.9</v>
      </c>
      <c r="F232" s="90"/>
      <c r="G232" s="90"/>
      <c r="H232" s="90">
        <v>2.9</v>
      </c>
      <c r="I232" s="90">
        <f t="shared" si="24"/>
        <v>0</v>
      </c>
      <c r="J232" s="90"/>
      <c r="K232" s="90"/>
      <c r="L232" s="90"/>
      <c r="M232" s="89">
        <f t="shared" si="25"/>
        <v>51.475</v>
      </c>
      <c r="N232" s="89">
        <f t="shared" si="26"/>
        <v>6.525</v>
      </c>
      <c r="O232" s="89">
        <f t="shared" si="27"/>
        <v>44.95</v>
      </c>
    </row>
    <row r="233" ht="18" customHeight="1" spans="1:15">
      <c r="A233" s="88" t="s">
        <v>371</v>
      </c>
      <c r="B233" s="88" t="s">
        <v>115</v>
      </c>
      <c r="C233" s="88" t="s">
        <v>469</v>
      </c>
      <c r="D233" s="89">
        <f t="shared" si="22"/>
        <v>3.6</v>
      </c>
      <c r="E233" s="89">
        <f t="shared" si="23"/>
        <v>3.6</v>
      </c>
      <c r="F233" s="90"/>
      <c r="G233" s="90"/>
      <c r="H233" s="90">
        <v>3.6</v>
      </c>
      <c r="I233" s="90">
        <f t="shared" si="24"/>
        <v>0</v>
      </c>
      <c r="J233" s="90"/>
      <c r="K233" s="90"/>
      <c r="L233" s="90"/>
      <c r="M233" s="89">
        <f t="shared" si="25"/>
        <v>63.9</v>
      </c>
      <c r="N233" s="89">
        <f t="shared" si="26"/>
        <v>8.1</v>
      </c>
      <c r="O233" s="89">
        <f t="shared" si="27"/>
        <v>55.8</v>
      </c>
    </row>
    <row r="234" ht="18" customHeight="1" spans="1:15">
      <c r="A234" s="88" t="s">
        <v>371</v>
      </c>
      <c r="B234" s="88" t="s">
        <v>115</v>
      </c>
      <c r="C234" s="88" t="s">
        <v>470</v>
      </c>
      <c r="D234" s="89">
        <f t="shared" si="22"/>
        <v>3.6</v>
      </c>
      <c r="E234" s="89">
        <f t="shared" si="23"/>
        <v>3.6</v>
      </c>
      <c r="F234" s="90"/>
      <c r="G234" s="90"/>
      <c r="H234" s="90">
        <v>3.6</v>
      </c>
      <c r="I234" s="90">
        <f t="shared" si="24"/>
        <v>0</v>
      </c>
      <c r="J234" s="90"/>
      <c r="K234" s="90"/>
      <c r="L234" s="90"/>
      <c r="M234" s="89">
        <f t="shared" si="25"/>
        <v>63.9</v>
      </c>
      <c r="N234" s="89">
        <f t="shared" si="26"/>
        <v>8.1</v>
      </c>
      <c r="O234" s="89">
        <f t="shared" si="27"/>
        <v>55.8</v>
      </c>
    </row>
    <row r="235" ht="18" customHeight="1" spans="1:15">
      <c r="A235" s="69" t="s">
        <v>371</v>
      </c>
      <c r="B235" s="69" t="s">
        <v>115</v>
      </c>
      <c r="C235" s="111" t="s">
        <v>471</v>
      </c>
      <c r="D235" s="89">
        <f t="shared" si="22"/>
        <v>2.8</v>
      </c>
      <c r="E235" s="89">
        <f t="shared" si="23"/>
        <v>2.8</v>
      </c>
      <c r="F235" s="89"/>
      <c r="G235" s="89"/>
      <c r="H235" s="89">
        <v>2.8</v>
      </c>
      <c r="I235" s="89">
        <f t="shared" si="24"/>
        <v>0</v>
      </c>
      <c r="J235" s="89"/>
      <c r="K235" s="89"/>
      <c r="L235" s="89"/>
      <c r="M235" s="89">
        <f t="shared" si="25"/>
        <v>49.7</v>
      </c>
      <c r="N235" s="89">
        <f t="shared" si="26"/>
        <v>6.3</v>
      </c>
      <c r="O235" s="89">
        <f t="shared" si="27"/>
        <v>43.4</v>
      </c>
    </row>
    <row r="236" ht="18" customHeight="1" spans="1:15">
      <c r="A236" s="88" t="s">
        <v>371</v>
      </c>
      <c r="B236" s="88" t="s">
        <v>115</v>
      </c>
      <c r="C236" s="88" t="s">
        <v>472</v>
      </c>
      <c r="D236" s="89">
        <f t="shared" si="22"/>
        <v>3.6</v>
      </c>
      <c r="E236" s="89">
        <f t="shared" si="23"/>
        <v>3.6</v>
      </c>
      <c r="F236" s="90"/>
      <c r="G236" s="90"/>
      <c r="H236" s="90">
        <v>3.6</v>
      </c>
      <c r="I236" s="90">
        <f t="shared" si="24"/>
        <v>0</v>
      </c>
      <c r="J236" s="90"/>
      <c r="K236" s="90"/>
      <c r="L236" s="90"/>
      <c r="M236" s="89">
        <f t="shared" si="25"/>
        <v>63.9</v>
      </c>
      <c r="N236" s="89">
        <f t="shared" si="26"/>
        <v>8.1</v>
      </c>
      <c r="O236" s="89">
        <f t="shared" si="27"/>
        <v>55.8</v>
      </c>
    </row>
    <row r="237" s="27" customFormat="1" ht="18" customHeight="1" spans="1:15">
      <c r="A237" s="91" t="s">
        <v>473</v>
      </c>
      <c r="B237" s="87"/>
      <c r="C237" s="44" t="s">
        <v>14</v>
      </c>
      <c r="D237" s="92">
        <f>SUM(D238:D399)</f>
        <v>10627.22</v>
      </c>
      <c r="E237" s="92">
        <f t="shared" ref="E237:O237" si="28">SUM(E238:E399)</f>
        <v>10627.22</v>
      </c>
      <c r="F237" s="92">
        <f t="shared" si="28"/>
        <v>0</v>
      </c>
      <c r="G237" s="92">
        <f t="shared" si="28"/>
        <v>0</v>
      </c>
      <c r="H237" s="92">
        <f t="shared" si="28"/>
        <v>10627.22</v>
      </c>
      <c r="I237" s="92">
        <f t="shared" si="28"/>
        <v>0</v>
      </c>
      <c r="J237" s="92">
        <f t="shared" si="28"/>
        <v>0</v>
      </c>
      <c r="K237" s="92">
        <f t="shared" si="28"/>
        <v>0</v>
      </c>
      <c r="L237" s="92">
        <f t="shared" si="28"/>
        <v>0</v>
      </c>
      <c r="M237" s="92">
        <f t="shared" si="28"/>
        <v>188633.155</v>
      </c>
      <c r="N237" s="92">
        <f t="shared" si="28"/>
        <v>23911.245</v>
      </c>
      <c r="O237" s="92">
        <f t="shared" si="28"/>
        <v>164721.91</v>
      </c>
    </row>
    <row r="238" ht="18" customHeight="1" spans="1:15">
      <c r="A238" s="69" t="s">
        <v>473</v>
      </c>
      <c r="B238" s="51" t="s">
        <v>44</v>
      </c>
      <c r="C238" s="51" t="s">
        <v>474</v>
      </c>
      <c r="D238" s="57">
        <f t="shared" si="22"/>
        <v>79.28</v>
      </c>
      <c r="E238" s="57">
        <f t="shared" si="23"/>
        <v>79.28</v>
      </c>
      <c r="F238" s="71"/>
      <c r="G238" s="57"/>
      <c r="H238" s="57">
        <v>79.28</v>
      </c>
      <c r="I238" s="57">
        <f t="shared" si="24"/>
        <v>0</v>
      </c>
      <c r="J238" s="57"/>
      <c r="K238" s="57"/>
      <c r="L238" s="57"/>
      <c r="M238" s="58">
        <f t="shared" si="25"/>
        <v>1407.22</v>
      </c>
      <c r="N238" s="58">
        <f t="shared" si="26"/>
        <v>178.38</v>
      </c>
      <c r="O238" s="58">
        <f t="shared" si="27"/>
        <v>1228.84</v>
      </c>
    </row>
    <row r="239" ht="18" customHeight="1" spans="1:15">
      <c r="A239" s="69" t="s">
        <v>473</v>
      </c>
      <c r="B239" s="51" t="s">
        <v>44</v>
      </c>
      <c r="C239" s="51" t="s">
        <v>475</v>
      </c>
      <c r="D239" s="57">
        <f t="shared" si="22"/>
        <v>39.64</v>
      </c>
      <c r="E239" s="57">
        <f t="shared" si="23"/>
        <v>39.64</v>
      </c>
      <c r="F239" s="71"/>
      <c r="G239" s="57"/>
      <c r="H239" s="57">
        <v>39.64</v>
      </c>
      <c r="I239" s="57">
        <f t="shared" si="24"/>
        <v>0</v>
      </c>
      <c r="J239" s="57"/>
      <c r="K239" s="57"/>
      <c r="L239" s="57"/>
      <c r="M239" s="58">
        <f t="shared" si="25"/>
        <v>703.61</v>
      </c>
      <c r="N239" s="58">
        <f t="shared" si="26"/>
        <v>89.19</v>
      </c>
      <c r="O239" s="58">
        <f t="shared" si="27"/>
        <v>614.42</v>
      </c>
    </row>
    <row r="240" ht="18" customHeight="1" spans="1:15">
      <c r="A240" s="69" t="s">
        <v>473</v>
      </c>
      <c r="B240" s="51" t="s">
        <v>44</v>
      </c>
      <c r="C240" s="51" t="s">
        <v>476</v>
      </c>
      <c r="D240" s="57">
        <f t="shared" si="22"/>
        <v>59.46</v>
      </c>
      <c r="E240" s="57">
        <f t="shared" si="23"/>
        <v>59.46</v>
      </c>
      <c r="F240" s="71"/>
      <c r="G240" s="57"/>
      <c r="H240" s="57">
        <v>59.46</v>
      </c>
      <c r="I240" s="57">
        <f t="shared" si="24"/>
        <v>0</v>
      </c>
      <c r="J240" s="57"/>
      <c r="K240" s="57"/>
      <c r="L240" s="57"/>
      <c r="M240" s="58">
        <f t="shared" si="25"/>
        <v>1055.415</v>
      </c>
      <c r="N240" s="58">
        <f t="shared" si="26"/>
        <v>133.785</v>
      </c>
      <c r="O240" s="58">
        <f t="shared" si="27"/>
        <v>921.63</v>
      </c>
    </row>
    <row r="241" ht="18" customHeight="1" spans="1:15">
      <c r="A241" s="69" t="s">
        <v>473</v>
      </c>
      <c r="B241" s="51" t="s">
        <v>44</v>
      </c>
      <c r="C241" s="51" t="s">
        <v>477</v>
      </c>
      <c r="D241" s="57">
        <f t="shared" si="22"/>
        <v>79.28</v>
      </c>
      <c r="E241" s="57">
        <f t="shared" si="23"/>
        <v>79.28</v>
      </c>
      <c r="F241" s="57"/>
      <c r="G241" s="57"/>
      <c r="H241" s="71">
        <v>79.28</v>
      </c>
      <c r="I241" s="57">
        <f t="shared" si="24"/>
        <v>0</v>
      </c>
      <c r="J241" s="57"/>
      <c r="K241" s="57"/>
      <c r="L241" s="57"/>
      <c r="M241" s="58">
        <f t="shared" si="25"/>
        <v>1407.22</v>
      </c>
      <c r="N241" s="58">
        <f t="shared" si="26"/>
        <v>178.38</v>
      </c>
      <c r="O241" s="58">
        <f t="shared" si="27"/>
        <v>1228.84</v>
      </c>
    </row>
    <row r="242" ht="18" customHeight="1" spans="1:15">
      <c r="A242" s="69" t="s">
        <v>473</v>
      </c>
      <c r="B242" s="51" t="s">
        <v>44</v>
      </c>
      <c r="C242" s="51" t="s">
        <v>478</v>
      </c>
      <c r="D242" s="57">
        <f t="shared" si="22"/>
        <v>79.28</v>
      </c>
      <c r="E242" s="57">
        <f t="shared" si="23"/>
        <v>79.28</v>
      </c>
      <c r="F242" s="71"/>
      <c r="G242" s="57"/>
      <c r="H242" s="57">
        <v>79.28</v>
      </c>
      <c r="I242" s="57">
        <f t="shared" si="24"/>
        <v>0</v>
      </c>
      <c r="J242" s="57"/>
      <c r="K242" s="57"/>
      <c r="L242" s="57"/>
      <c r="M242" s="58">
        <f t="shared" si="25"/>
        <v>1407.22</v>
      </c>
      <c r="N242" s="58">
        <f t="shared" si="26"/>
        <v>178.38</v>
      </c>
      <c r="O242" s="58">
        <f t="shared" si="27"/>
        <v>1228.84</v>
      </c>
    </row>
    <row r="243" ht="18" customHeight="1" spans="1:15">
      <c r="A243" s="69" t="s">
        <v>473</v>
      </c>
      <c r="B243" s="51" t="s">
        <v>44</v>
      </c>
      <c r="C243" s="51" t="s">
        <v>479</v>
      </c>
      <c r="D243" s="57">
        <f t="shared" si="22"/>
        <v>118.92</v>
      </c>
      <c r="E243" s="57">
        <f t="shared" si="23"/>
        <v>118.92</v>
      </c>
      <c r="F243" s="71"/>
      <c r="G243" s="57"/>
      <c r="H243" s="57">
        <v>118.92</v>
      </c>
      <c r="I243" s="57">
        <f t="shared" si="24"/>
        <v>0</v>
      </c>
      <c r="J243" s="57"/>
      <c r="K243" s="57"/>
      <c r="L243" s="57"/>
      <c r="M243" s="58">
        <f t="shared" si="25"/>
        <v>2110.83</v>
      </c>
      <c r="N243" s="58">
        <f t="shared" si="26"/>
        <v>267.57</v>
      </c>
      <c r="O243" s="58">
        <f t="shared" si="27"/>
        <v>1843.26</v>
      </c>
    </row>
    <row r="244" ht="18" customHeight="1" spans="1:15">
      <c r="A244" s="69" t="s">
        <v>473</v>
      </c>
      <c r="B244" s="51" t="s">
        <v>44</v>
      </c>
      <c r="C244" s="51" t="s">
        <v>480</v>
      </c>
      <c r="D244" s="57">
        <f t="shared" si="22"/>
        <v>118.92</v>
      </c>
      <c r="E244" s="57">
        <f t="shared" si="23"/>
        <v>118.92</v>
      </c>
      <c r="F244" s="71"/>
      <c r="G244" s="57"/>
      <c r="H244" s="57">
        <v>118.92</v>
      </c>
      <c r="I244" s="57">
        <f t="shared" si="24"/>
        <v>0</v>
      </c>
      <c r="J244" s="57"/>
      <c r="K244" s="57"/>
      <c r="L244" s="57"/>
      <c r="M244" s="58">
        <f t="shared" si="25"/>
        <v>2110.83</v>
      </c>
      <c r="N244" s="58">
        <f t="shared" si="26"/>
        <v>267.57</v>
      </c>
      <c r="O244" s="58">
        <f t="shared" si="27"/>
        <v>1843.26</v>
      </c>
    </row>
    <row r="245" ht="18" customHeight="1" spans="1:15">
      <c r="A245" s="69" t="s">
        <v>473</v>
      </c>
      <c r="B245" s="51" t="s">
        <v>44</v>
      </c>
      <c r="C245" s="51" t="s">
        <v>481</v>
      </c>
      <c r="D245" s="57">
        <f t="shared" si="22"/>
        <v>118.92</v>
      </c>
      <c r="E245" s="57">
        <f t="shared" si="23"/>
        <v>118.92</v>
      </c>
      <c r="F245" s="71"/>
      <c r="G245" s="57"/>
      <c r="H245" s="57">
        <v>118.92</v>
      </c>
      <c r="I245" s="57">
        <f t="shared" si="24"/>
        <v>0</v>
      </c>
      <c r="J245" s="57"/>
      <c r="K245" s="57"/>
      <c r="L245" s="57"/>
      <c r="M245" s="58">
        <f t="shared" si="25"/>
        <v>2110.83</v>
      </c>
      <c r="N245" s="58">
        <f t="shared" si="26"/>
        <v>267.57</v>
      </c>
      <c r="O245" s="58">
        <f t="shared" si="27"/>
        <v>1843.26</v>
      </c>
    </row>
    <row r="246" ht="18" customHeight="1" spans="1:15">
      <c r="A246" s="69" t="s">
        <v>473</v>
      </c>
      <c r="B246" s="51" t="s">
        <v>44</v>
      </c>
      <c r="C246" s="51" t="s">
        <v>482</v>
      </c>
      <c r="D246" s="57">
        <f t="shared" si="22"/>
        <v>99.1</v>
      </c>
      <c r="E246" s="57">
        <f t="shared" si="23"/>
        <v>99.1</v>
      </c>
      <c r="F246" s="71"/>
      <c r="G246" s="57"/>
      <c r="H246" s="57">
        <v>99.1</v>
      </c>
      <c r="I246" s="57">
        <f t="shared" si="24"/>
        <v>0</v>
      </c>
      <c r="J246" s="57"/>
      <c r="K246" s="57"/>
      <c r="L246" s="57"/>
      <c r="M246" s="58">
        <f t="shared" si="25"/>
        <v>1759.025</v>
      </c>
      <c r="N246" s="58">
        <f t="shared" si="26"/>
        <v>222.975</v>
      </c>
      <c r="O246" s="58">
        <f t="shared" si="27"/>
        <v>1536.05</v>
      </c>
    </row>
    <row r="247" ht="18" customHeight="1" spans="1:15">
      <c r="A247" s="69" t="s">
        <v>473</v>
      </c>
      <c r="B247" s="51" t="s">
        <v>44</v>
      </c>
      <c r="C247" s="51" t="s">
        <v>483</v>
      </c>
      <c r="D247" s="57">
        <f t="shared" si="22"/>
        <v>79.28</v>
      </c>
      <c r="E247" s="57">
        <f t="shared" si="23"/>
        <v>79.28</v>
      </c>
      <c r="F247" s="71"/>
      <c r="G247" s="57"/>
      <c r="H247" s="57">
        <v>79.28</v>
      </c>
      <c r="I247" s="57">
        <f t="shared" si="24"/>
        <v>0</v>
      </c>
      <c r="J247" s="57"/>
      <c r="K247" s="57"/>
      <c r="L247" s="57"/>
      <c r="M247" s="58">
        <f t="shared" si="25"/>
        <v>1407.22</v>
      </c>
      <c r="N247" s="58">
        <f t="shared" si="26"/>
        <v>178.38</v>
      </c>
      <c r="O247" s="58">
        <f t="shared" si="27"/>
        <v>1228.84</v>
      </c>
    </row>
    <row r="248" ht="18" customHeight="1" spans="1:15">
      <c r="A248" s="69" t="s">
        <v>473</v>
      </c>
      <c r="B248" s="51" t="s">
        <v>44</v>
      </c>
      <c r="C248" s="51" t="s">
        <v>484</v>
      </c>
      <c r="D248" s="57">
        <f t="shared" si="22"/>
        <v>118.92</v>
      </c>
      <c r="E248" s="57">
        <f t="shared" si="23"/>
        <v>118.92</v>
      </c>
      <c r="F248" s="71"/>
      <c r="G248" s="57"/>
      <c r="H248" s="57">
        <v>118.92</v>
      </c>
      <c r="I248" s="57">
        <f t="shared" si="24"/>
        <v>0</v>
      </c>
      <c r="J248" s="57"/>
      <c r="K248" s="57"/>
      <c r="L248" s="57"/>
      <c r="M248" s="58">
        <f t="shared" si="25"/>
        <v>2110.83</v>
      </c>
      <c r="N248" s="58">
        <f t="shared" si="26"/>
        <v>267.57</v>
      </c>
      <c r="O248" s="58">
        <f t="shared" si="27"/>
        <v>1843.26</v>
      </c>
    </row>
    <row r="249" ht="18" customHeight="1" spans="1:15">
      <c r="A249" s="69" t="s">
        <v>473</v>
      </c>
      <c r="B249" s="51" t="s">
        <v>44</v>
      </c>
      <c r="C249" s="51" t="s">
        <v>485</v>
      </c>
      <c r="D249" s="57">
        <f t="shared" si="22"/>
        <v>99.1</v>
      </c>
      <c r="E249" s="57">
        <f t="shared" si="23"/>
        <v>99.1</v>
      </c>
      <c r="F249" s="71"/>
      <c r="G249" s="57"/>
      <c r="H249" s="57">
        <v>99.1</v>
      </c>
      <c r="I249" s="57">
        <f t="shared" si="24"/>
        <v>0</v>
      </c>
      <c r="J249" s="57"/>
      <c r="K249" s="57"/>
      <c r="L249" s="57"/>
      <c r="M249" s="58">
        <f t="shared" si="25"/>
        <v>1759.025</v>
      </c>
      <c r="N249" s="58">
        <f t="shared" si="26"/>
        <v>222.975</v>
      </c>
      <c r="O249" s="58">
        <f t="shared" si="27"/>
        <v>1536.05</v>
      </c>
    </row>
    <row r="250" ht="18" customHeight="1" spans="1:15">
      <c r="A250" s="69" t="s">
        <v>473</v>
      </c>
      <c r="B250" s="51" t="s">
        <v>44</v>
      </c>
      <c r="C250" s="51" t="s">
        <v>486</v>
      </c>
      <c r="D250" s="57">
        <f t="shared" si="22"/>
        <v>118.92</v>
      </c>
      <c r="E250" s="57">
        <f t="shared" si="23"/>
        <v>118.92</v>
      </c>
      <c r="F250" s="71"/>
      <c r="G250" s="57"/>
      <c r="H250" s="57">
        <v>118.92</v>
      </c>
      <c r="I250" s="57">
        <f t="shared" si="24"/>
        <v>0</v>
      </c>
      <c r="J250" s="57"/>
      <c r="K250" s="57"/>
      <c r="L250" s="57"/>
      <c r="M250" s="58">
        <f t="shared" si="25"/>
        <v>2110.83</v>
      </c>
      <c r="N250" s="58">
        <f t="shared" si="26"/>
        <v>267.57</v>
      </c>
      <c r="O250" s="58">
        <f t="shared" si="27"/>
        <v>1843.26</v>
      </c>
    </row>
    <row r="251" ht="18" customHeight="1" spans="1:15">
      <c r="A251" s="69" t="s">
        <v>473</v>
      </c>
      <c r="B251" s="51" t="s">
        <v>44</v>
      </c>
      <c r="C251" s="51" t="s">
        <v>487</v>
      </c>
      <c r="D251" s="57">
        <f t="shared" si="22"/>
        <v>99.1</v>
      </c>
      <c r="E251" s="57">
        <f t="shared" si="23"/>
        <v>99.1</v>
      </c>
      <c r="F251" s="71"/>
      <c r="G251" s="57"/>
      <c r="H251" s="57">
        <v>99.1</v>
      </c>
      <c r="I251" s="57">
        <f t="shared" si="24"/>
        <v>0</v>
      </c>
      <c r="J251" s="57"/>
      <c r="K251" s="57"/>
      <c r="L251" s="57"/>
      <c r="M251" s="58">
        <f t="shared" si="25"/>
        <v>1759.025</v>
      </c>
      <c r="N251" s="58">
        <f t="shared" si="26"/>
        <v>222.975</v>
      </c>
      <c r="O251" s="58">
        <f t="shared" si="27"/>
        <v>1536.05</v>
      </c>
    </row>
    <row r="252" ht="18" customHeight="1" spans="1:15">
      <c r="A252" s="69" t="s">
        <v>473</v>
      </c>
      <c r="B252" s="51" t="s">
        <v>44</v>
      </c>
      <c r="C252" s="51" t="s">
        <v>488</v>
      </c>
      <c r="D252" s="57">
        <f t="shared" si="22"/>
        <v>118.92</v>
      </c>
      <c r="E252" s="57">
        <f t="shared" si="23"/>
        <v>118.92</v>
      </c>
      <c r="F252" s="71"/>
      <c r="G252" s="57"/>
      <c r="H252" s="57">
        <v>118.92</v>
      </c>
      <c r="I252" s="57">
        <f t="shared" si="24"/>
        <v>0</v>
      </c>
      <c r="J252" s="57"/>
      <c r="K252" s="57"/>
      <c r="L252" s="57"/>
      <c r="M252" s="58">
        <f t="shared" si="25"/>
        <v>2110.83</v>
      </c>
      <c r="N252" s="58">
        <f t="shared" si="26"/>
        <v>267.57</v>
      </c>
      <c r="O252" s="58">
        <f t="shared" si="27"/>
        <v>1843.26</v>
      </c>
    </row>
    <row r="253" ht="18" customHeight="1" spans="1:15">
      <c r="A253" s="69" t="s">
        <v>473</v>
      </c>
      <c r="B253" s="51" t="s">
        <v>44</v>
      </c>
      <c r="C253" s="51" t="s">
        <v>489</v>
      </c>
      <c r="D253" s="57">
        <f t="shared" si="22"/>
        <v>99.1</v>
      </c>
      <c r="E253" s="57">
        <f t="shared" si="23"/>
        <v>99.1</v>
      </c>
      <c r="F253" s="71"/>
      <c r="G253" s="57"/>
      <c r="H253" s="57">
        <v>99.1</v>
      </c>
      <c r="I253" s="57">
        <f t="shared" si="24"/>
        <v>0</v>
      </c>
      <c r="J253" s="57"/>
      <c r="K253" s="57"/>
      <c r="L253" s="57"/>
      <c r="M253" s="58">
        <f t="shared" si="25"/>
        <v>1759.025</v>
      </c>
      <c r="N253" s="58">
        <f t="shared" si="26"/>
        <v>222.975</v>
      </c>
      <c r="O253" s="58">
        <f t="shared" si="27"/>
        <v>1536.05</v>
      </c>
    </row>
    <row r="254" ht="18" customHeight="1" spans="1:15">
      <c r="A254" s="69" t="s">
        <v>473</v>
      </c>
      <c r="B254" s="51" t="s">
        <v>44</v>
      </c>
      <c r="C254" s="51" t="s">
        <v>490</v>
      </c>
      <c r="D254" s="57">
        <f t="shared" si="22"/>
        <v>79.28</v>
      </c>
      <c r="E254" s="57">
        <f t="shared" si="23"/>
        <v>79.28</v>
      </c>
      <c r="F254" s="71"/>
      <c r="G254" s="57"/>
      <c r="H254" s="57">
        <v>79.28</v>
      </c>
      <c r="I254" s="57">
        <f t="shared" si="24"/>
        <v>0</v>
      </c>
      <c r="J254" s="57"/>
      <c r="K254" s="57"/>
      <c r="L254" s="57"/>
      <c r="M254" s="58">
        <f t="shared" si="25"/>
        <v>1407.22</v>
      </c>
      <c r="N254" s="58">
        <f t="shared" si="26"/>
        <v>178.38</v>
      </c>
      <c r="O254" s="58">
        <f t="shared" si="27"/>
        <v>1228.84</v>
      </c>
    </row>
    <row r="255" ht="18" customHeight="1" spans="1:15">
      <c r="A255" s="69" t="s">
        <v>473</v>
      </c>
      <c r="B255" s="51" t="s">
        <v>44</v>
      </c>
      <c r="C255" s="51" t="s">
        <v>491</v>
      </c>
      <c r="D255" s="57">
        <f t="shared" si="22"/>
        <v>118.72</v>
      </c>
      <c r="E255" s="57">
        <f t="shared" si="23"/>
        <v>118.72</v>
      </c>
      <c r="F255" s="71"/>
      <c r="G255" s="57"/>
      <c r="H255" s="57">
        <v>118.72</v>
      </c>
      <c r="I255" s="57">
        <f t="shared" si="24"/>
        <v>0</v>
      </c>
      <c r="J255" s="57"/>
      <c r="K255" s="57"/>
      <c r="L255" s="57"/>
      <c r="M255" s="58">
        <f t="shared" si="25"/>
        <v>2107.28</v>
      </c>
      <c r="N255" s="58">
        <f t="shared" si="26"/>
        <v>267.12</v>
      </c>
      <c r="O255" s="58">
        <f t="shared" si="27"/>
        <v>1840.16</v>
      </c>
    </row>
    <row r="256" ht="18" customHeight="1" spans="1:15">
      <c r="A256" s="69" t="s">
        <v>473</v>
      </c>
      <c r="B256" s="51" t="s">
        <v>44</v>
      </c>
      <c r="C256" s="51" t="s">
        <v>492</v>
      </c>
      <c r="D256" s="57">
        <f t="shared" si="22"/>
        <v>79.28</v>
      </c>
      <c r="E256" s="57">
        <f t="shared" si="23"/>
        <v>79.28</v>
      </c>
      <c r="F256" s="71"/>
      <c r="G256" s="57"/>
      <c r="H256" s="57">
        <v>79.28</v>
      </c>
      <c r="I256" s="57">
        <f t="shared" si="24"/>
        <v>0</v>
      </c>
      <c r="J256" s="57"/>
      <c r="K256" s="57"/>
      <c r="L256" s="57"/>
      <c r="M256" s="58">
        <f t="shared" si="25"/>
        <v>1407.22</v>
      </c>
      <c r="N256" s="58">
        <f t="shared" si="26"/>
        <v>178.38</v>
      </c>
      <c r="O256" s="58">
        <f t="shared" si="27"/>
        <v>1228.84</v>
      </c>
    </row>
    <row r="257" ht="18" customHeight="1" spans="1:15">
      <c r="A257" s="69" t="s">
        <v>473</v>
      </c>
      <c r="B257" s="51" t="s">
        <v>44</v>
      </c>
      <c r="C257" s="51" t="s">
        <v>493</v>
      </c>
      <c r="D257" s="57">
        <f t="shared" si="22"/>
        <v>158.56</v>
      </c>
      <c r="E257" s="57">
        <f t="shared" si="23"/>
        <v>158.56</v>
      </c>
      <c r="F257" s="71"/>
      <c r="G257" s="57"/>
      <c r="H257" s="57">
        <v>158.56</v>
      </c>
      <c r="I257" s="57">
        <f t="shared" si="24"/>
        <v>0</v>
      </c>
      <c r="J257" s="57"/>
      <c r="K257" s="57"/>
      <c r="L257" s="57"/>
      <c r="M257" s="58">
        <f t="shared" si="25"/>
        <v>2814.44</v>
      </c>
      <c r="N257" s="58">
        <f t="shared" si="26"/>
        <v>356.76</v>
      </c>
      <c r="O257" s="58">
        <f t="shared" si="27"/>
        <v>2457.68</v>
      </c>
    </row>
    <row r="258" ht="18" customHeight="1" spans="1:15">
      <c r="A258" s="69" t="s">
        <v>473</v>
      </c>
      <c r="B258" s="69" t="s">
        <v>58</v>
      </c>
      <c r="C258" s="69" t="s">
        <v>494</v>
      </c>
      <c r="D258" s="89">
        <f t="shared" si="22"/>
        <v>98.2</v>
      </c>
      <c r="E258" s="89">
        <f t="shared" si="23"/>
        <v>98.2</v>
      </c>
      <c r="F258" s="89"/>
      <c r="G258" s="89"/>
      <c r="H258" s="89">
        <v>98.2</v>
      </c>
      <c r="I258" s="89">
        <f t="shared" si="24"/>
        <v>0</v>
      </c>
      <c r="J258" s="89"/>
      <c r="K258" s="89"/>
      <c r="L258" s="89"/>
      <c r="M258" s="89">
        <f t="shared" si="25"/>
        <v>1743.05</v>
      </c>
      <c r="N258" s="89">
        <f t="shared" si="26"/>
        <v>220.95</v>
      </c>
      <c r="O258" s="89">
        <f t="shared" si="27"/>
        <v>1522.1</v>
      </c>
    </row>
    <row r="259" ht="18" customHeight="1" spans="1:15">
      <c r="A259" s="69" t="s">
        <v>473</v>
      </c>
      <c r="B259" s="51" t="s">
        <v>58</v>
      </c>
      <c r="C259" s="51" t="s">
        <v>495</v>
      </c>
      <c r="D259" s="57">
        <f t="shared" si="22"/>
        <v>98.2</v>
      </c>
      <c r="E259" s="57">
        <f t="shared" si="23"/>
        <v>98.2</v>
      </c>
      <c r="F259" s="71"/>
      <c r="G259" s="57"/>
      <c r="H259" s="57">
        <v>98.2</v>
      </c>
      <c r="I259" s="57">
        <f t="shared" si="24"/>
        <v>0</v>
      </c>
      <c r="J259" s="57"/>
      <c r="K259" s="57"/>
      <c r="L259" s="57"/>
      <c r="M259" s="58">
        <f t="shared" si="25"/>
        <v>1743.05</v>
      </c>
      <c r="N259" s="58">
        <f t="shared" si="26"/>
        <v>220.95</v>
      </c>
      <c r="O259" s="58">
        <f t="shared" si="27"/>
        <v>1522.1</v>
      </c>
    </row>
    <row r="260" ht="18" customHeight="1" spans="1:15">
      <c r="A260" s="69" t="s">
        <v>473</v>
      </c>
      <c r="B260" s="51" t="s">
        <v>58</v>
      </c>
      <c r="C260" s="51" t="s">
        <v>496</v>
      </c>
      <c r="D260" s="57">
        <f t="shared" si="22"/>
        <v>98.2</v>
      </c>
      <c r="E260" s="57">
        <f t="shared" si="23"/>
        <v>98.2</v>
      </c>
      <c r="F260" s="71"/>
      <c r="G260" s="57"/>
      <c r="H260" s="57">
        <v>98.2</v>
      </c>
      <c r="I260" s="57">
        <f t="shared" si="24"/>
        <v>0</v>
      </c>
      <c r="J260" s="57"/>
      <c r="K260" s="57"/>
      <c r="L260" s="57"/>
      <c r="M260" s="58">
        <f t="shared" si="25"/>
        <v>1743.05</v>
      </c>
      <c r="N260" s="58">
        <f t="shared" si="26"/>
        <v>220.95</v>
      </c>
      <c r="O260" s="58">
        <f t="shared" si="27"/>
        <v>1522.1</v>
      </c>
    </row>
    <row r="261" ht="18" customHeight="1" spans="1:15">
      <c r="A261" s="69" t="s">
        <v>473</v>
      </c>
      <c r="B261" s="51" t="s">
        <v>58</v>
      </c>
      <c r="C261" s="51" t="s">
        <v>497</v>
      </c>
      <c r="D261" s="57">
        <f t="shared" si="22"/>
        <v>98.2</v>
      </c>
      <c r="E261" s="57">
        <f t="shared" si="23"/>
        <v>98.2</v>
      </c>
      <c r="F261" s="57"/>
      <c r="G261" s="57"/>
      <c r="H261" s="57">
        <v>98.2</v>
      </c>
      <c r="I261" s="57">
        <f t="shared" si="24"/>
        <v>0</v>
      </c>
      <c r="J261" s="57"/>
      <c r="K261" s="57"/>
      <c r="L261" s="57"/>
      <c r="M261" s="58">
        <f t="shared" si="25"/>
        <v>1743.05</v>
      </c>
      <c r="N261" s="58">
        <f t="shared" si="26"/>
        <v>220.95</v>
      </c>
      <c r="O261" s="58">
        <f t="shared" si="27"/>
        <v>1522.1</v>
      </c>
    </row>
    <row r="262" ht="18" customHeight="1" spans="1:15">
      <c r="A262" s="69" t="s">
        <v>473</v>
      </c>
      <c r="B262" s="51" t="s">
        <v>58</v>
      </c>
      <c r="C262" s="51" t="s">
        <v>498</v>
      </c>
      <c r="D262" s="57">
        <f t="shared" si="22"/>
        <v>117.8</v>
      </c>
      <c r="E262" s="57">
        <f t="shared" si="23"/>
        <v>117.8</v>
      </c>
      <c r="F262" s="57"/>
      <c r="G262" s="57"/>
      <c r="H262" s="57">
        <v>117.8</v>
      </c>
      <c r="I262" s="57">
        <f t="shared" si="24"/>
        <v>0</v>
      </c>
      <c r="J262" s="57"/>
      <c r="K262" s="57"/>
      <c r="L262" s="57"/>
      <c r="M262" s="58">
        <f t="shared" si="25"/>
        <v>2090.95</v>
      </c>
      <c r="N262" s="58">
        <f t="shared" si="26"/>
        <v>265.05</v>
      </c>
      <c r="O262" s="58">
        <f t="shared" si="27"/>
        <v>1825.9</v>
      </c>
    </row>
    <row r="263" ht="18" customHeight="1" spans="1:15">
      <c r="A263" s="69" t="s">
        <v>473</v>
      </c>
      <c r="B263" s="51" t="s">
        <v>58</v>
      </c>
      <c r="C263" s="51" t="s">
        <v>282</v>
      </c>
      <c r="D263" s="57">
        <f t="shared" si="22"/>
        <v>58.92</v>
      </c>
      <c r="E263" s="57">
        <f t="shared" si="23"/>
        <v>58.92</v>
      </c>
      <c r="F263" s="71"/>
      <c r="G263" s="57"/>
      <c r="H263" s="57">
        <v>58.92</v>
      </c>
      <c r="I263" s="57">
        <f t="shared" si="24"/>
        <v>0</v>
      </c>
      <c r="J263" s="57"/>
      <c r="K263" s="57"/>
      <c r="L263" s="57"/>
      <c r="M263" s="58">
        <f t="shared" si="25"/>
        <v>1045.83</v>
      </c>
      <c r="N263" s="58">
        <f t="shared" si="26"/>
        <v>132.57</v>
      </c>
      <c r="O263" s="58">
        <f t="shared" si="27"/>
        <v>913.26</v>
      </c>
    </row>
    <row r="264" ht="18" customHeight="1" spans="1:15">
      <c r="A264" s="69" t="s">
        <v>473</v>
      </c>
      <c r="B264" s="51" t="s">
        <v>58</v>
      </c>
      <c r="C264" s="51" t="s">
        <v>499</v>
      </c>
      <c r="D264" s="57">
        <f t="shared" si="22"/>
        <v>98.2</v>
      </c>
      <c r="E264" s="57">
        <f t="shared" si="23"/>
        <v>98.2</v>
      </c>
      <c r="F264" s="71"/>
      <c r="G264" s="57"/>
      <c r="H264" s="57">
        <v>98.2</v>
      </c>
      <c r="I264" s="57">
        <f t="shared" si="24"/>
        <v>0</v>
      </c>
      <c r="J264" s="57"/>
      <c r="K264" s="57"/>
      <c r="L264" s="57"/>
      <c r="M264" s="58">
        <f t="shared" si="25"/>
        <v>1743.05</v>
      </c>
      <c r="N264" s="58">
        <f t="shared" si="26"/>
        <v>220.95</v>
      </c>
      <c r="O264" s="58">
        <f t="shared" si="27"/>
        <v>1522.1</v>
      </c>
    </row>
    <row r="265" ht="18" customHeight="1" spans="1:15">
      <c r="A265" s="69" t="s">
        <v>473</v>
      </c>
      <c r="B265" s="51" t="s">
        <v>58</v>
      </c>
      <c r="C265" s="51" t="s">
        <v>500</v>
      </c>
      <c r="D265" s="57">
        <f t="shared" si="22"/>
        <v>98.2</v>
      </c>
      <c r="E265" s="57">
        <f t="shared" si="23"/>
        <v>98.2</v>
      </c>
      <c r="F265" s="71"/>
      <c r="G265" s="57"/>
      <c r="H265" s="57">
        <v>98.2</v>
      </c>
      <c r="I265" s="57">
        <f t="shared" si="24"/>
        <v>0</v>
      </c>
      <c r="J265" s="57"/>
      <c r="K265" s="57"/>
      <c r="L265" s="57"/>
      <c r="M265" s="58">
        <f t="shared" si="25"/>
        <v>1743.05</v>
      </c>
      <c r="N265" s="58">
        <f t="shared" si="26"/>
        <v>220.95</v>
      </c>
      <c r="O265" s="58">
        <f t="shared" si="27"/>
        <v>1522.1</v>
      </c>
    </row>
    <row r="266" ht="18" customHeight="1" spans="1:15">
      <c r="A266" s="69" t="s">
        <v>473</v>
      </c>
      <c r="B266" s="51" t="s">
        <v>58</v>
      </c>
      <c r="C266" s="51" t="s">
        <v>501</v>
      </c>
      <c r="D266" s="57">
        <f t="shared" si="22"/>
        <v>98.2</v>
      </c>
      <c r="E266" s="57">
        <f t="shared" si="23"/>
        <v>98.2</v>
      </c>
      <c r="F266" s="71"/>
      <c r="G266" s="57"/>
      <c r="H266" s="57">
        <v>98.2</v>
      </c>
      <c r="I266" s="57">
        <f t="shared" si="24"/>
        <v>0</v>
      </c>
      <c r="J266" s="57"/>
      <c r="K266" s="57"/>
      <c r="L266" s="57"/>
      <c r="M266" s="58">
        <f t="shared" si="25"/>
        <v>1743.05</v>
      </c>
      <c r="N266" s="58">
        <f t="shared" si="26"/>
        <v>220.95</v>
      </c>
      <c r="O266" s="58">
        <f t="shared" si="27"/>
        <v>1522.1</v>
      </c>
    </row>
    <row r="267" ht="18" customHeight="1" spans="1:15">
      <c r="A267" s="69" t="s">
        <v>473</v>
      </c>
      <c r="B267" s="51" t="s">
        <v>58</v>
      </c>
      <c r="C267" s="51" t="s">
        <v>502</v>
      </c>
      <c r="D267" s="57">
        <f t="shared" si="22"/>
        <v>78.56</v>
      </c>
      <c r="E267" s="57">
        <f t="shared" si="23"/>
        <v>78.56</v>
      </c>
      <c r="F267" s="57"/>
      <c r="G267" s="57"/>
      <c r="H267" s="57">
        <v>78.56</v>
      </c>
      <c r="I267" s="57">
        <f t="shared" si="24"/>
        <v>0</v>
      </c>
      <c r="J267" s="57"/>
      <c r="K267" s="57"/>
      <c r="L267" s="57"/>
      <c r="M267" s="58">
        <f t="shared" si="25"/>
        <v>1394.44</v>
      </c>
      <c r="N267" s="58">
        <f t="shared" si="26"/>
        <v>176.76</v>
      </c>
      <c r="O267" s="58">
        <f t="shared" si="27"/>
        <v>1217.68</v>
      </c>
    </row>
    <row r="268" ht="18" customHeight="1" spans="1:15">
      <c r="A268" s="69" t="s">
        <v>473</v>
      </c>
      <c r="B268" s="51" t="s">
        <v>58</v>
      </c>
      <c r="C268" s="51" t="s">
        <v>503</v>
      </c>
      <c r="D268" s="57">
        <f t="shared" si="22"/>
        <v>98.2</v>
      </c>
      <c r="E268" s="57">
        <f t="shared" si="23"/>
        <v>98.2</v>
      </c>
      <c r="F268" s="57"/>
      <c r="G268" s="57"/>
      <c r="H268" s="57">
        <v>98.2</v>
      </c>
      <c r="I268" s="57">
        <f t="shared" si="24"/>
        <v>0</v>
      </c>
      <c r="J268" s="57"/>
      <c r="K268" s="57"/>
      <c r="L268" s="57"/>
      <c r="M268" s="58">
        <f t="shared" si="25"/>
        <v>1743.05</v>
      </c>
      <c r="N268" s="58">
        <f t="shared" si="26"/>
        <v>220.95</v>
      </c>
      <c r="O268" s="58">
        <f t="shared" si="27"/>
        <v>1522.1</v>
      </c>
    </row>
    <row r="269" ht="18" customHeight="1" spans="1:15">
      <c r="A269" s="69" t="s">
        <v>473</v>
      </c>
      <c r="B269" s="51" t="s">
        <v>58</v>
      </c>
      <c r="C269" s="51" t="s">
        <v>504</v>
      </c>
      <c r="D269" s="57">
        <f t="shared" ref="D269:D373" si="29">E269+I269</f>
        <v>78.56</v>
      </c>
      <c r="E269" s="57">
        <f t="shared" ref="E269:E373" si="30">F269+G269+H269</f>
        <v>78.56</v>
      </c>
      <c r="F269" s="57"/>
      <c r="G269" s="57"/>
      <c r="H269" s="57">
        <v>78.56</v>
      </c>
      <c r="I269" s="57">
        <f t="shared" ref="I269:I373" si="31">J269+K269+L269</f>
        <v>0</v>
      </c>
      <c r="J269" s="57"/>
      <c r="K269" s="57"/>
      <c r="L269" s="57"/>
      <c r="M269" s="58">
        <f t="shared" ref="M269:M373" si="32">D269*17.75</f>
        <v>1394.44</v>
      </c>
      <c r="N269" s="58">
        <f t="shared" ref="N269:N373" si="33">D269*2.25</f>
        <v>176.76</v>
      </c>
      <c r="O269" s="58">
        <f t="shared" ref="O269:O373" si="34">M269-N269</f>
        <v>1217.68</v>
      </c>
    </row>
    <row r="270" ht="18" customHeight="1" spans="1:15">
      <c r="A270" s="69" t="s">
        <v>473</v>
      </c>
      <c r="B270" s="69" t="s">
        <v>58</v>
      </c>
      <c r="C270" s="69" t="s">
        <v>505</v>
      </c>
      <c r="D270" s="89">
        <f t="shared" si="29"/>
        <v>117.8</v>
      </c>
      <c r="E270" s="89">
        <f t="shared" si="30"/>
        <v>117.8</v>
      </c>
      <c r="F270" s="89"/>
      <c r="G270" s="89"/>
      <c r="H270" s="89">
        <v>117.8</v>
      </c>
      <c r="I270" s="89">
        <f t="shared" si="31"/>
        <v>0</v>
      </c>
      <c r="J270" s="89"/>
      <c r="K270" s="89"/>
      <c r="L270" s="89"/>
      <c r="M270" s="89">
        <f t="shared" si="32"/>
        <v>2090.95</v>
      </c>
      <c r="N270" s="89">
        <f t="shared" si="33"/>
        <v>265.05</v>
      </c>
      <c r="O270" s="89">
        <f t="shared" si="34"/>
        <v>1825.9</v>
      </c>
    </row>
    <row r="271" ht="18" customHeight="1" spans="1:15">
      <c r="A271" s="69" t="s">
        <v>473</v>
      </c>
      <c r="B271" s="51" t="s">
        <v>58</v>
      </c>
      <c r="C271" s="51" t="s">
        <v>506</v>
      </c>
      <c r="D271" s="57">
        <f t="shared" si="29"/>
        <v>98.2</v>
      </c>
      <c r="E271" s="57">
        <f t="shared" si="30"/>
        <v>98.2</v>
      </c>
      <c r="F271" s="57"/>
      <c r="G271" s="57"/>
      <c r="H271" s="57">
        <v>98.2</v>
      </c>
      <c r="I271" s="57">
        <f t="shared" si="31"/>
        <v>0</v>
      </c>
      <c r="J271" s="57"/>
      <c r="K271" s="57"/>
      <c r="L271" s="57"/>
      <c r="M271" s="58">
        <f t="shared" si="32"/>
        <v>1743.05</v>
      </c>
      <c r="N271" s="58">
        <f t="shared" si="33"/>
        <v>220.95</v>
      </c>
      <c r="O271" s="58">
        <f t="shared" si="34"/>
        <v>1522.1</v>
      </c>
    </row>
    <row r="272" ht="18" customHeight="1" spans="1:15">
      <c r="A272" s="69" t="s">
        <v>473</v>
      </c>
      <c r="B272" s="51" t="s">
        <v>58</v>
      </c>
      <c r="C272" s="51" t="s">
        <v>507</v>
      </c>
      <c r="D272" s="57">
        <f t="shared" si="29"/>
        <v>98.2</v>
      </c>
      <c r="E272" s="57">
        <f t="shared" si="30"/>
        <v>98.2</v>
      </c>
      <c r="F272" s="57"/>
      <c r="G272" s="57"/>
      <c r="H272" s="57">
        <v>98.2</v>
      </c>
      <c r="I272" s="57">
        <f t="shared" si="31"/>
        <v>0</v>
      </c>
      <c r="J272" s="57"/>
      <c r="K272" s="57"/>
      <c r="L272" s="57"/>
      <c r="M272" s="58">
        <f t="shared" si="32"/>
        <v>1743.05</v>
      </c>
      <c r="N272" s="58">
        <f t="shared" si="33"/>
        <v>220.95</v>
      </c>
      <c r="O272" s="58">
        <f t="shared" si="34"/>
        <v>1522.1</v>
      </c>
    </row>
    <row r="273" ht="18" customHeight="1" spans="1:15">
      <c r="A273" s="69" t="s">
        <v>473</v>
      </c>
      <c r="B273" s="51" t="s">
        <v>58</v>
      </c>
      <c r="C273" s="51" t="s">
        <v>508</v>
      </c>
      <c r="D273" s="57">
        <f t="shared" si="29"/>
        <v>117.8</v>
      </c>
      <c r="E273" s="57">
        <f t="shared" si="30"/>
        <v>117.8</v>
      </c>
      <c r="F273" s="57"/>
      <c r="G273" s="57"/>
      <c r="H273" s="57">
        <v>117.8</v>
      </c>
      <c r="I273" s="57">
        <f t="shared" si="31"/>
        <v>0</v>
      </c>
      <c r="J273" s="57"/>
      <c r="K273" s="57"/>
      <c r="L273" s="57"/>
      <c r="M273" s="58">
        <f t="shared" si="32"/>
        <v>2090.95</v>
      </c>
      <c r="N273" s="58">
        <f t="shared" si="33"/>
        <v>265.05</v>
      </c>
      <c r="O273" s="58">
        <f t="shared" si="34"/>
        <v>1825.9</v>
      </c>
    </row>
    <row r="274" ht="18" customHeight="1" spans="1:15">
      <c r="A274" s="69" t="s">
        <v>473</v>
      </c>
      <c r="B274" s="51" t="s">
        <v>79</v>
      </c>
      <c r="C274" s="51" t="s">
        <v>509</v>
      </c>
      <c r="D274" s="57">
        <f t="shared" si="29"/>
        <v>64</v>
      </c>
      <c r="E274" s="57">
        <f t="shared" si="30"/>
        <v>64</v>
      </c>
      <c r="F274" s="57"/>
      <c r="G274" s="57"/>
      <c r="H274" s="57">
        <v>64</v>
      </c>
      <c r="I274" s="57">
        <f t="shared" si="31"/>
        <v>0</v>
      </c>
      <c r="J274" s="57"/>
      <c r="K274" s="57"/>
      <c r="L274" s="57"/>
      <c r="M274" s="58">
        <f t="shared" si="32"/>
        <v>1136</v>
      </c>
      <c r="N274" s="58">
        <f t="shared" si="33"/>
        <v>144</v>
      </c>
      <c r="O274" s="58">
        <f t="shared" si="34"/>
        <v>992</v>
      </c>
    </row>
    <row r="275" ht="18" customHeight="1" spans="1:15">
      <c r="A275" s="69" t="s">
        <v>473</v>
      </c>
      <c r="B275" s="51" t="s">
        <v>79</v>
      </c>
      <c r="C275" s="51" t="s">
        <v>510</v>
      </c>
      <c r="D275" s="57">
        <f t="shared" si="29"/>
        <v>67.1</v>
      </c>
      <c r="E275" s="57">
        <f t="shared" si="30"/>
        <v>67.1</v>
      </c>
      <c r="F275" s="57"/>
      <c r="G275" s="57"/>
      <c r="H275" s="57">
        <v>67.1</v>
      </c>
      <c r="I275" s="57">
        <f t="shared" si="31"/>
        <v>0</v>
      </c>
      <c r="J275" s="57"/>
      <c r="K275" s="57"/>
      <c r="L275" s="57"/>
      <c r="M275" s="58">
        <f t="shared" si="32"/>
        <v>1191.025</v>
      </c>
      <c r="N275" s="58">
        <f t="shared" si="33"/>
        <v>150.975</v>
      </c>
      <c r="O275" s="58">
        <f t="shared" si="34"/>
        <v>1040.05</v>
      </c>
    </row>
    <row r="276" ht="18" customHeight="1" spans="1:15">
      <c r="A276" s="69" t="s">
        <v>473</v>
      </c>
      <c r="B276" s="51" t="s">
        <v>79</v>
      </c>
      <c r="C276" s="51" t="s">
        <v>511</v>
      </c>
      <c r="D276" s="57">
        <f t="shared" si="29"/>
        <v>91.6</v>
      </c>
      <c r="E276" s="57">
        <f t="shared" si="30"/>
        <v>91.6</v>
      </c>
      <c r="F276" s="57"/>
      <c r="G276" s="57"/>
      <c r="H276" s="57">
        <v>91.6</v>
      </c>
      <c r="I276" s="57">
        <f t="shared" si="31"/>
        <v>0</v>
      </c>
      <c r="J276" s="57"/>
      <c r="K276" s="57"/>
      <c r="L276" s="57"/>
      <c r="M276" s="58">
        <f t="shared" si="32"/>
        <v>1625.9</v>
      </c>
      <c r="N276" s="58">
        <f t="shared" si="33"/>
        <v>206.1</v>
      </c>
      <c r="O276" s="58">
        <f t="shared" si="34"/>
        <v>1419.8</v>
      </c>
    </row>
    <row r="277" ht="18" customHeight="1" spans="1:15">
      <c r="A277" s="69" t="s">
        <v>473</v>
      </c>
      <c r="B277" s="51" t="s">
        <v>79</v>
      </c>
      <c r="C277" s="51" t="s">
        <v>512</v>
      </c>
      <c r="D277" s="57">
        <f t="shared" si="29"/>
        <v>45.8</v>
      </c>
      <c r="E277" s="57">
        <f t="shared" si="30"/>
        <v>45.8</v>
      </c>
      <c r="F277" s="57"/>
      <c r="G277" s="57"/>
      <c r="H277" s="57">
        <v>45.8</v>
      </c>
      <c r="I277" s="57">
        <f t="shared" si="31"/>
        <v>0</v>
      </c>
      <c r="J277" s="57"/>
      <c r="K277" s="57"/>
      <c r="L277" s="57"/>
      <c r="M277" s="58">
        <f t="shared" si="32"/>
        <v>812.95</v>
      </c>
      <c r="N277" s="58">
        <f t="shared" si="33"/>
        <v>103.05</v>
      </c>
      <c r="O277" s="58">
        <f t="shared" si="34"/>
        <v>709.9</v>
      </c>
    </row>
    <row r="278" ht="18" customHeight="1" spans="1:15">
      <c r="A278" s="69" t="s">
        <v>473</v>
      </c>
      <c r="B278" s="51" t="s">
        <v>79</v>
      </c>
      <c r="C278" s="51" t="s">
        <v>513</v>
      </c>
      <c r="D278" s="57">
        <f t="shared" si="29"/>
        <v>39.5</v>
      </c>
      <c r="E278" s="57">
        <f t="shared" si="30"/>
        <v>39.5</v>
      </c>
      <c r="F278" s="57"/>
      <c r="G278" s="57"/>
      <c r="H278" s="57">
        <v>39.5</v>
      </c>
      <c r="I278" s="57">
        <f t="shared" si="31"/>
        <v>0</v>
      </c>
      <c r="J278" s="57"/>
      <c r="K278" s="57"/>
      <c r="L278" s="57"/>
      <c r="M278" s="58">
        <f t="shared" si="32"/>
        <v>701.125</v>
      </c>
      <c r="N278" s="58">
        <f t="shared" si="33"/>
        <v>88.875</v>
      </c>
      <c r="O278" s="58">
        <f t="shared" si="34"/>
        <v>612.25</v>
      </c>
    </row>
    <row r="279" ht="18" customHeight="1" spans="1:15">
      <c r="A279" s="69" t="s">
        <v>473</v>
      </c>
      <c r="B279" s="51" t="s">
        <v>79</v>
      </c>
      <c r="C279" s="51" t="s">
        <v>514</v>
      </c>
      <c r="D279" s="57">
        <f t="shared" si="29"/>
        <v>40.4</v>
      </c>
      <c r="E279" s="57">
        <f t="shared" si="30"/>
        <v>40.4</v>
      </c>
      <c r="F279" s="57"/>
      <c r="G279" s="57"/>
      <c r="H279" s="57">
        <v>40.4</v>
      </c>
      <c r="I279" s="57">
        <f t="shared" si="31"/>
        <v>0</v>
      </c>
      <c r="J279" s="57"/>
      <c r="K279" s="57"/>
      <c r="L279" s="57"/>
      <c r="M279" s="58">
        <f t="shared" si="32"/>
        <v>717.1</v>
      </c>
      <c r="N279" s="58">
        <f t="shared" si="33"/>
        <v>90.9</v>
      </c>
      <c r="O279" s="58">
        <f t="shared" si="34"/>
        <v>626.2</v>
      </c>
    </row>
    <row r="280" ht="18" customHeight="1" spans="1:15">
      <c r="A280" s="69" t="s">
        <v>473</v>
      </c>
      <c r="B280" s="51" t="s">
        <v>79</v>
      </c>
      <c r="C280" s="51" t="s">
        <v>515</v>
      </c>
      <c r="D280" s="57">
        <f t="shared" si="29"/>
        <v>58.6</v>
      </c>
      <c r="E280" s="57">
        <f t="shared" si="30"/>
        <v>58.6</v>
      </c>
      <c r="F280" s="57"/>
      <c r="G280" s="57"/>
      <c r="H280" s="57">
        <v>58.6</v>
      </c>
      <c r="I280" s="57">
        <f t="shared" si="31"/>
        <v>0</v>
      </c>
      <c r="J280" s="57"/>
      <c r="K280" s="57"/>
      <c r="L280" s="57"/>
      <c r="M280" s="58">
        <f t="shared" si="32"/>
        <v>1040.15</v>
      </c>
      <c r="N280" s="58">
        <f t="shared" si="33"/>
        <v>131.85</v>
      </c>
      <c r="O280" s="58">
        <f t="shared" si="34"/>
        <v>908.3</v>
      </c>
    </row>
    <row r="281" ht="18" customHeight="1" spans="1:15">
      <c r="A281" s="69" t="s">
        <v>473</v>
      </c>
      <c r="B281" s="51" t="s">
        <v>79</v>
      </c>
      <c r="C281" s="51" t="s">
        <v>516</v>
      </c>
      <c r="D281" s="57">
        <f t="shared" si="29"/>
        <v>75.5</v>
      </c>
      <c r="E281" s="57">
        <f t="shared" si="30"/>
        <v>75.5</v>
      </c>
      <c r="F281" s="57"/>
      <c r="G281" s="57"/>
      <c r="H281" s="57">
        <v>75.5</v>
      </c>
      <c r="I281" s="57">
        <f t="shared" si="31"/>
        <v>0</v>
      </c>
      <c r="J281" s="57"/>
      <c r="K281" s="57"/>
      <c r="L281" s="57"/>
      <c r="M281" s="58">
        <f t="shared" si="32"/>
        <v>1340.125</v>
      </c>
      <c r="N281" s="58">
        <f t="shared" si="33"/>
        <v>169.875</v>
      </c>
      <c r="O281" s="58">
        <f t="shared" si="34"/>
        <v>1170.25</v>
      </c>
    </row>
    <row r="282" ht="18" customHeight="1" spans="1:15">
      <c r="A282" s="69" t="s">
        <v>473</v>
      </c>
      <c r="B282" s="51" t="s">
        <v>79</v>
      </c>
      <c r="C282" s="51" t="s">
        <v>517</v>
      </c>
      <c r="D282" s="57">
        <f t="shared" si="29"/>
        <v>65.6</v>
      </c>
      <c r="E282" s="57">
        <f t="shared" si="30"/>
        <v>65.6</v>
      </c>
      <c r="F282" s="57"/>
      <c r="G282" s="57"/>
      <c r="H282" s="57">
        <v>65.6</v>
      </c>
      <c r="I282" s="57">
        <f t="shared" si="31"/>
        <v>0</v>
      </c>
      <c r="J282" s="57"/>
      <c r="K282" s="57"/>
      <c r="L282" s="57"/>
      <c r="M282" s="58">
        <f t="shared" si="32"/>
        <v>1164.4</v>
      </c>
      <c r="N282" s="58">
        <f t="shared" si="33"/>
        <v>147.6</v>
      </c>
      <c r="O282" s="58">
        <f t="shared" si="34"/>
        <v>1016.8</v>
      </c>
    </row>
    <row r="283" ht="18" customHeight="1" spans="1:15">
      <c r="A283" s="69" t="s">
        <v>473</v>
      </c>
      <c r="B283" s="51" t="s">
        <v>79</v>
      </c>
      <c r="C283" s="51" t="s">
        <v>518</v>
      </c>
      <c r="D283" s="57">
        <f t="shared" si="29"/>
        <v>45.3</v>
      </c>
      <c r="E283" s="57">
        <f t="shared" si="30"/>
        <v>45.3</v>
      </c>
      <c r="F283" s="57"/>
      <c r="G283" s="57"/>
      <c r="H283" s="57">
        <v>45.3</v>
      </c>
      <c r="I283" s="57">
        <f t="shared" si="31"/>
        <v>0</v>
      </c>
      <c r="J283" s="57"/>
      <c r="K283" s="57"/>
      <c r="L283" s="57"/>
      <c r="M283" s="58">
        <f t="shared" si="32"/>
        <v>804.075</v>
      </c>
      <c r="N283" s="58">
        <f t="shared" si="33"/>
        <v>101.925</v>
      </c>
      <c r="O283" s="58">
        <f t="shared" si="34"/>
        <v>702.15</v>
      </c>
    </row>
    <row r="284" ht="18" customHeight="1" spans="1:15">
      <c r="A284" s="69" t="s">
        <v>473</v>
      </c>
      <c r="B284" s="51" t="s">
        <v>79</v>
      </c>
      <c r="C284" s="51" t="s">
        <v>519</v>
      </c>
      <c r="D284" s="57">
        <f t="shared" si="29"/>
        <v>75.5</v>
      </c>
      <c r="E284" s="57">
        <f t="shared" si="30"/>
        <v>75.5</v>
      </c>
      <c r="F284" s="57"/>
      <c r="G284" s="57"/>
      <c r="H284" s="57">
        <v>75.5</v>
      </c>
      <c r="I284" s="57">
        <f t="shared" si="31"/>
        <v>0</v>
      </c>
      <c r="J284" s="57"/>
      <c r="K284" s="57"/>
      <c r="L284" s="57"/>
      <c r="M284" s="58">
        <f t="shared" si="32"/>
        <v>1340.125</v>
      </c>
      <c r="N284" s="58">
        <f t="shared" si="33"/>
        <v>169.875</v>
      </c>
      <c r="O284" s="58">
        <f t="shared" si="34"/>
        <v>1170.25</v>
      </c>
    </row>
    <row r="285" ht="18" customHeight="1" spans="1:15">
      <c r="A285" s="69" t="s">
        <v>473</v>
      </c>
      <c r="B285" s="51" t="s">
        <v>79</v>
      </c>
      <c r="C285" s="51" t="s">
        <v>520</v>
      </c>
      <c r="D285" s="57">
        <f t="shared" si="29"/>
        <v>51</v>
      </c>
      <c r="E285" s="57">
        <f t="shared" si="30"/>
        <v>51</v>
      </c>
      <c r="F285" s="57"/>
      <c r="G285" s="57"/>
      <c r="H285" s="57">
        <v>51</v>
      </c>
      <c r="I285" s="57">
        <f t="shared" si="31"/>
        <v>0</v>
      </c>
      <c r="J285" s="57"/>
      <c r="K285" s="57"/>
      <c r="L285" s="57"/>
      <c r="M285" s="58">
        <f t="shared" si="32"/>
        <v>905.25</v>
      </c>
      <c r="N285" s="58">
        <f t="shared" si="33"/>
        <v>114.75</v>
      </c>
      <c r="O285" s="58">
        <f t="shared" si="34"/>
        <v>790.5</v>
      </c>
    </row>
    <row r="286" ht="18" customHeight="1" spans="1:15">
      <c r="A286" s="69" t="s">
        <v>473</v>
      </c>
      <c r="B286" s="51" t="s">
        <v>79</v>
      </c>
      <c r="C286" s="51" t="s">
        <v>521</v>
      </c>
      <c r="D286" s="57">
        <f t="shared" si="29"/>
        <v>36.5</v>
      </c>
      <c r="E286" s="57">
        <f t="shared" si="30"/>
        <v>36.5</v>
      </c>
      <c r="F286" s="57"/>
      <c r="G286" s="57"/>
      <c r="H286" s="71">
        <v>36.5</v>
      </c>
      <c r="I286" s="57">
        <f t="shared" si="31"/>
        <v>0</v>
      </c>
      <c r="J286" s="57"/>
      <c r="K286" s="57"/>
      <c r="L286" s="57"/>
      <c r="M286" s="58">
        <f t="shared" si="32"/>
        <v>647.875</v>
      </c>
      <c r="N286" s="58">
        <f t="shared" si="33"/>
        <v>82.125</v>
      </c>
      <c r="O286" s="58">
        <f t="shared" si="34"/>
        <v>565.75</v>
      </c>
    </row>
    <row r="287" ht="18" customHeight="1" spans="1:15">
      <c r="A287" s="69" t="s">
        <v>473</v>
      </c>
      <c r="B287" s="51" t="s">
        <v>79</v>
      </c>
      <c r="C287" s="51" t="s">
        <v>522</v>
      </c>
      <c r="D287" s="57">
        <f t="shared" si="29"/>
        <v>45.3</v>
      </c>
      <c r="E287" s="57">
        <f t="shared" si="30"/>
        <v>45.3</v>
      </c>
      <c r="F287" s="57"/>
      <c r="G287" s="57"/>
      <c r="H287" s="57">
        <v>45.3</v>
      </c>
      <c r="I287" s="57">
        <f t="shared" si="31"/>
        <v>0</v>
      </c>
      <c r="J287" s="57"/>
      <c r="K287" s="57"/>
      <c r="L287" s="57"/>
      <c r="M287" s="58">
        <f t="shared" si="32"/>
        <v>804.075</v>
      </c>
      <c r="N287" s="58">
        <f t="shared" si="33"/>
        <v>101.925</v>
      </c>
      <c r="O287" s="58">
        <f t="shared" si="34"/>
        <v>702.15</v>
      </c>
    </row>
    <row r="288" ht="18" customHeight="1" spans="1:15">
      <c r="A288" s="69" t="s">
        <v>473</v>
      </c>
      <c r="B288" s="51" t="s">
        <v>79</v>
      </c>
      <c r="C288" s="51" t="s">
        <v>523</v>
      </c>
      <c r="D288" s="57">
        <f t="shared" si="29"/>
        <v>84.3</v>
      </c>
      <c r="E288" s="57">
        <f t="shared" si="30"/>
        <v>84.3</v>
      </c>
      <c r="F288" s="57"/>
      <c r="G288" s="57"/>
      <c r="H288" s="57">
        <v>84.3</v>
      </c>
      <c r="I288" s="57">
        <f t="shared" si="31"/>
        <v>0</v>
      </c>
      <c r="J288" s="57"/>
      <c r="K288" s="57"/>
      <c r="L288" s="57"/>
      <c r="M288" s="58">
        <f t="shared" si="32"/>
        <v>1496.325</v>
      </c>
      <c r="N288" s="58">
        <f t="shared" si="33"/>
        <v>189.675</v>
      </c>
      <c r="O288" s="58">
        <f t="shared" si="34"/>
        <v>1306.65</v>
      </c>
    </row>
    <row r="289" ht="18" customHeight="1" spans="1:15">
      <c r="A289" s="69" t="s">
        <v>473</v>
      </c>
      <c r="B289" s="51" t="s">
        <v>79</v>
      </c>
      <c r="C289" s="51" t="s">
        <v>524</v>
      </c>
      <c r="D289" s="57">
        <f t="shared" si="29"/>
        <v>33.8</v>
      </c>
      <c r="E289" s="57">
        <f t="shared" si="30"/>
        <v>33.8</v>
      </c>
      <c r="F289" s="57"/>
      <c r="G289" s="57"/>
      <c r="H289" s="57">
        <v>33.8</v>
      </c>
      <c r="I289" s="57">
        <f t="shared" si="31"/>
        <v>0</v>
      </c>
      <c r="J289" s="57"/>
      <c r="K289" s="57"/>
      <c r="L289" s="57"/>
      <c r="M289" s="58">
        <f t="shared" si="32"/>
        <v>599.95</v>
      </c>
      <c r="N289" s="58">
        <f t="shared" si="33"/>
        <v>76.05</v>
      </c>
      <c r="O289" s="58">
        <f t="shared" si="34"/>
        <v>523.9</v>
      </c>
    </row>
    <row r="290" ht="18" customHeight="1" spans="1:15">
      <c r="A290" s="69" t="s">
        <v>473</v>
      </c>
      <c r="B290" s="51" t="s">
        <v>79</v>
      </c>
      <c r="C290" s="51" t="s">
        <v>525</v>
      </c>
      <c r="D290" s="57">
        <f t="shared" si="29"/>
        <v>32.3</v>
      </c>
      <c r="E290" s="57">
        <f t="shared" si="30"/>
        <v>32.3</v>
      </c>
      <c r="F290" s="57"/>
      <c r="G290" s="57"/>
      <c r="H290" s="57">
        <v>32.3</v>
      </c>
      <c r="I290" s="57">
        <f t="shared" si="31"/>
        <v>0</v>
      </c>
      <c r="J290" s="57"/>
      <c r="K290" s="57"/>
      <c r="L290" s="57"/>
      <c r="M290" s="58">
        <f t="shared" si="32"/>
        <v>573.325</v>
      </c>
      <c r="N290" s="58">
        <f t="shared" si="33"/>
        <v>72.675</v>
      </c>
      <c r="O290" s="58">
        <f t="shared" si="34"/>
        <v>500.65</v>
      </c>
    </row>
    <row r="291" ht="18" customHeight="1" spans="1:15">
      <c r="A291" s="69" t="s">
        <v>473</v>
      </c>
      <c r="B291" s="51" t="s">
        <v>79</v>
      </c>
      <c r="C291" s="51" t="s">
        <v>526</v>
      </c>
      <c r="D291" s="57">
        <f t="shared" si="29"/>
        <v>65.6</v>
      </c>
      <c r="E291" s="57">
        <f t="shared" si="30"/>
        <v>65.6</v>
      </c>
      <c r="F291" s="57"/>
      <c r="G291" s="57"/>
      <c r="H291" s="57">
        <v>65.6</v>
      </c>
      <c r="I291" s="57">
        <f t="shared" si="31"/>
        <v>0</v>
      </c>
      <c r="J291" s="57"/>
      <c r="K291" s="57"/>
      <c r="L291" s="57"/>
      <c r="M291" s="58">
        <f t="shared" si="32"/>
        <v>1164.4</v>
      </c>
      <c r="N291" s="58">
        <f t="shared" si="33"/>
        <v>147.6</v>
      </c>
      <c r="O291" s="58">
        <f t="shared" si="34"/>
        <v>1016.8</v>
      </c>
    </row>
    <row r="292" ht="18" customHeight="1" spans="1:15">
      <c r="A292" s="69" t="s">
        <v>473</v>
      </c>
      <c r="B292" s="51" t="s">
        <v>79</v>
      </c>
      <c r="C292" s="51" t="s">
        <v>527</v>
      </c>
      <c r="D292" s="57">
        <f t="shared" si="29"/>
        <v>61</v>
      </c>
      <c r="E292" s="57">
        <f t="shared" si="30"/>
        <v>61</v>
      </c>
      <c r="F292" s="57"/>
      <c r="G292" s="57"/>
      <c r="H292" s="57">
        <v>61</v>
      </c>
      <c r="I292" s="57">
        <f t="shared" si="31"/>
        <v>0</v>
      </c>
      <c r="J292" s="57"/>
      <c r="K292" s="57"/>
      <c r="L292" s="57"/>
      <c r="M292" s="58">
        <f t="shared" si="32"/>
        <v>1082.75</v>
      </c>
      <c r="N292" s="58">
        <f t="shared" si="33"/>
        <v>137.25</v>
      </c>
      <c r="O292" s="58">
        <f t="shared" si="34"/>
        <v>945.5</v>
      </c>
    </row>
    <row r="293" ht="18" customHeight="1" spans="1:15">
      <c r="A293" s="69" t="s">
        <v>473</v>
      </c>
      <c r="B293" s="51" t="s">
        <v>79</v>
      </c>
      <c r="C293" s="51" t="s">
        <v>528</v>
      </c>
      <c r="D293" s="57">
        <f t="shared" si="29"/>
        <v>52.5</v>
      </c>
      <c r="E293" s="57">
        <f t="shared" si="30"/>
        <v>52.5</v>
      </c>
      <c r="F293" s="57"/>
      <c r="G293" s="57"/>
      <c r="H293" s="57">
        <v>52.5</v>
      </c>
      <c r="I293" s="57">
        <f t="shared" si="31"/>
        <v>0</v>
      </c>
      <c r="J293" s="57"/>
      <c r="K293" s="57"/>
      <c r="L293" s="57"/>
      <c r="M293" s="58">
        <f t="shared" si="32"/>
        <v>931.875</v>
      </c>
      <c r="N293" s="58">
        <f t="shared" si="33"/>
        <v>118.125</v>
      </c>
      <c r="O293" s="58">
        <f t="shared" si="34"/>
        <v>813.75</v>
      </c>
    </row>
    <row r="294" ht="18" customHeight="1" spans="1:15">
      <c r="A294" s="69" t="s">
        <v>473</v>
      </c>
      <c r="B294" s="69" t="s">
        <v>79</v>
      </c>
      <c r="C294" s="69" t="s">
        <v>529</v>
      </c>
      <c r="D294" s="89">
        <f t="shared" si="29"/>
        <v>72.8</v>
      </c>
      <c r="E294" s="89">
        <f t="shared" si="30"/>
        <v>72.8</v>
      </c>
      <c r="F294" s="89"/>
      <c r="G294" s="89"/>
      <c r="H294" s="89">
        <v>72.8</v>
      </c>
      <c r="I294" s="89">
        <f t="shared" si="31"/>
        <v>0</v>
      </c>
      <c r="J294" s="89"/>
      <c r="K294" s="89"/>
      <c r="L294" s="89"/>
      <c r="M294" s="89">
        <f t="shared" si="32"/>
        <v>1292.2</v>
      </c>
      <c r="N294" s="89">
        <f t="shared" si="33"/>
        <v>163.8</v>
      </c>
      <c r="O294" s="89">
        <f t="shared" si="34"/>
        <v>1128.4</v>
      </c>
    </row>
    <row r="295" ht="18" customHeight="1" spans="1:15">
      <c r="A295" s="69" t="s">
        <v>473</v>
      </c>
      <c r="B295" s="69" t="s">
        <v>93</v>
      </c>
      <c r="C295" s="69" t="s">
        <v>530</v>
      </c>
      <c r="D295" s="89">
        <f t="shared" ref="D295:D313" si="35">E295+I295</f>
        <v>42</v>
      </c>
      <c r="E295" s="89">
        <f t="shared" ref="E295:E313" si="36">F295+G295+H295</f>
        <v>42</v>
      </c>
      <c r="F295" s="89"/>
      <c r="G295" s="89"/>
      <c r="H295" s="89">
        <v>42</v>
      </c>
      <c r="I295" s="89"/>
      <c r="J295" s="89"/>
      <c r="K295" s="89"/>
      <c r="L295" s="89"/>
      <c r="M295" s="89">
        <f t="shared" ref="M295:M313" si="37">D295*17.75</f>
        <v>745.5</v>
      </c>
      <c r="N295" s="89">
        <f t="shared" ref="N295:N313" si="38">D295*2.25</f>
        <v>94.5</v>
      </c>
      <c r="O295" s="89">
        <f t="shared" ref="O295:O313" si="39">M295-N295</f>
        <v>651</v>
      </c>
    </row>
    <row r="296" ht="18" customHeight="1" spans="1:15">
      <c r="A296" s="69" t="s">
        <v>473</v>
      </c>
      <c r="B296" s="69" t="s">
        <v>93</v>
      </c>
      <c r="C296" s="69" t="s">
        <v>531</v>
      </c>
      <c r="D296" s="89">
        <f t="shared" si="35"/>
        <v>74</v>
      </c>
      <c r="E296" s="89">
        <f t="shared" si="36"/>
        <v>74</v>
      </c>
      <c r="F296" s="89"/>
      <c r="G296" s="89"/>
      <c r="H296" s="89">
        <v>74</v>
      </c>
      <c r="I296" s="89"/>
      <c r="J296" s="89"/>
      <c r="K296" s="89"/>
      <c r="L296" s="89"/>
      <c r="M296" s="89">
        <f t="shared" si="37"/>
        <v>1313.5</v>
      </c>
      <c r="N296" s="89">
        <f t="shared" si="38"/>
        <v>166.5</v>
      </c>
      <c r="O296" s="89">
        <f t="shared" si="39"/>
        <v>1147</v>
      </c>
    </row>
    <row r="297" ht="18" customHeight="1" spans="1:15">
      <c r="A297" s="69" t="s">
        <v>473</v>
      </c>
      <c r="B297" s="69" t="s">
        <v>93</v>
      </c>
      <c r="C297" s="69" t="s">
        <v>532</v>
      </c>
      <c r="D297" s="89">
        <f t="shared" si="35"/>
        <v>93.4</v>
      </c>
      <c r="E297" s="89">
        <f t="shared" si="36"/>
        <v>93.4</v>
      </c>
      <c r="F297" s="89"/>
      <c r="G297" s="89"/>
      <c r="H297" s="89">
        <v>93.4</v>
      </c>
      <c r="I297" s="89"/>
      <c r="J297" s="89"/>
      <c r="K297" s="89"/>
      <c r="L297" s="89"/>
      <c r="M297" s="89">
        <f t="shared" si="37"/>
        <v>1657.85</v>
      </c>
      <c r="N297" s="89">
        <f t="shared" si="38"/>
        <v>210.15</v>
      </c>
      <c r="O297" s="89">
        <f t="shared" si="39"/>
        <v>1447.7</v>
      </c>
    </row>
    <row r="298" ht="18" customHeight="1" spans="1:15">
      <c r="A298" s="69" t="s">
        <v>473</v>
      </c>
      <c r="B298" s="69" t="s">
        <v>93</v>
      </c>
      <c r="C298" s="69" t="s">
        <v>533</v>
      </c>
      <c r="D298" s="89">
        <f t="shared" si="35"/>
        <v>40.3</v>
      </c>
      <c r="E298" s="89">
        <f t="shared" si="36"/>
        <v>40.3</v>
      </c>
      <c r="F298" s="89"/>
      <c r="G298" s="89"/>
      <c r="H298" s="89">
        <v>40.3</v>
      </c>
      <c r="I298" s="89"/>
      <c r="J298" s="89"/>
      <c r="K298" s="89"/>
      <c r="L298" s="89"/>
      <c r="M298" s="89">
        <f t="shared" si="37"/>
        <v>715.325</v>
      </c>
      <c r="N298" s="89">
        <f t="shared" si="38"/>
        <v>90.675</v>
      </c>
      <c r="O298" s="89">
        <f t="shared" si="39"/>
        <v>624.65</v>
      </c>
    </row>
    <row r="299" ht="18" customHeight="1" spans="1:15">
      <c r="A299" s="69" t="s">
        <v>473</v>
      </c>
      <c r="B299" s="69" t="s">
        <v>93</v>
      </c>
      <c r="C299" s="69" t="s">
        <v>534</v>
      </c>
      <c r="D299" s="89">
        <f t="shared" si="35"/>
        <v>59</v>
      </c>
      <c r="E299" s="89">
        <f t="shared" si="36"/>
        <v>59</v>
      </c>
      <c r="F299" s="89"/>
      <c r="G299" s="89"/>
      <c r="H299" s="89">
        <v>59</v>
      </c>
      <c r="I299" s="89"/>
      <c r="J299" s="89"/>
      <c r="K299" s="89"/>
      <c r="L299" s="89"/>
      <c r="M299" s="89">
        <f t="shared" si="37"/>
        <v>1047.25</v>
      </c>
      <c r="N299" s="89">
        <f t="shared" si="38"/>
        <v>132.75</v>
      </c>
      <c r="O299" s="89">
        <f t="shared" si="39"/>
        <v>914.5</v>
      </c>
    </row>
    <row r="300" ht="18" customHeight="1" spans="1:15">
      <c r="A300" s="69" t="s">
        <v>473</v>
      </c>
      <c r="B300" s="69" t="s">
        <v>93</v>
      </c>
      <c r="C300" s="69" t="s">
        <v>535</v>
      </c>
      <c r="D300" s="89">
        <f t="shared" si="35"/>
        <v>70</v>
      </c>
      <c r="E300" s="89">
        <f t="shared" si="36"/>
        <v>70</v>
      </c>
      <c r="F300" s="89"/>
      <c r="G300" s="89"/>
      <c r="H300" s="89">
        <v>70</v>
      </c>
      <c r="I300" s="89"/>
      <c r="J300" s="89"/>
      <c r="K300" s="89"/>
      <c r="L300" s="89"/>
      <c r="M300" s="89">
        <f t="shared" si="37"/>
        <v>1242.5</v>
      </c>
      <c r="N300" s="89">
        <f t="shared" si="38"/>
        <v>157.5</v>
      </c>
      <c r="O300" s="89">
        <f t="shared" si="39"/>
        <v>1085</v>
      </c>
    </row>
    <row r="301" ht="18" customHeight="1" spans="1:15">
      <c r="A301" s="69" t="s">
        <v>473</v>
      </c>
      <c r="B301" s="69" t="s">
        <v>93</v>
      </c>
      <c r="C301" s="69" t="s">
        <v>536</v>
      </c>
      <c r="D301" s="89">
        <f t="shared" si="35"/>
        <v>76.1</v>
      </c>
      <c r="E301" s="89">
        <f t="shared" si="36"/>
        <v>76.1</v>
      </c>
      <c r="F301" s="89"/>
      <c r="G301" s="89"/>
      <c r="H301" s="89">
        <v>76.1</v>
      </c>
      <c r="I301" s="89"/>
      <c r="J301" s="89"/>
      <c r="K301" s="89"/>
      <c r="L301" s="89"/>
      <c r="M301" s="89">
        <f t="shared" si="37"/>
        <v>1350.775</v>
      </c>
      <c r="N301" s="89">
        <f t="shared" si="38"/>
        <v>171.225</v>
      </c>
      <c r="O301" s="89">
        <f t="shared" si="39"/>
        <v>1179.55</v>
      </c>
    </row>
    <row r="302" ht="18" customHeight="1" spans="1:15">
      <c r="A302" s="69" t="s">
        <v>473</v>
      </c>
      <c r="B302" s="69" t="s">
        <v>93</v>
      </c>
      <c r="C302" s="69" t="s">
        <v>537</v>
      </c>
      <c r="D302" s="89">
        <f t="shared" si="35"/>
        <v>25</v>
      </c>
      <c r="E302" s="89">
        <f t="shared" si="36"/>
        <v>25</v>
      </c>
      <c r="F302" s="89"/>
      <c r="G302" s="89"/>
      <c r="H302" s="89">
        <v>25</v>
      </c>
      <c r="I302" s="89"/>
      <c r="J302" s="89"/>
      <c r="K302" s="89"/>
      <c r="L302" s="89"/>
      <c r="M302" s="89">
        <f t="shared" si="37"/>
        <v>443.75</v>
      </c>
      <c r="N302" s="89">
        <f t="shared" si="38"/>
        <v>56.25</v>
      </c>
      <c r="O302" s="89">
        <f t="shared" si="39"/>
        <v>387.5</v>
      </c>
    </row>
    <row r="303" ht="18" customHeight="1" spans="1:15">
      <c r="A303" s="69" t="s">
        <v>473</v>
      </c>
      <c r="B303" s="69" t="s">
        <v>93</v>
      </c>
      <c r="C303" s="69" t="s">
        <v>538</v>
      </c>
      <c r="D303" s="89">
        <f t="shared" si="35"/>
        <v>61.5</v>
      </c>
      <c r="E303" s="89">
        <f t="shared" si="36"/>
        <v>61.5</v>
      </c>
      <c r="F303" s="89"/>
      <c r="G303" s="89"/>
      <c r="H303" s="89">
        <v>61.5</v>
      </c>
      <c r="I303" s="89"/>
      <c r="J303" s="89"/>
      <c r="K303" s="89"/>
      <c r="L303" s="89"/>
      <c r="M303" s="89">
        <f t="shared" si="37"/>
        <v>1091.625</v>
      </c>
      <c r="N303" s="89">
        <f t="shared" si="38"/>
        <v>138.375</v>
      </c>
      <c r="O303" s="89">
        <f t="shared" si="39"/>
        <v>953.25</v>
      </c>
    </row>
    <row r="304" ht="18" customHeight="1" spans="1:15">
      <c r="A304" s="69" t="s">
        <v>473</v>
      </c>
      <c r="B304" s="69" t="s">
        <v>93</v>
      </c>
      <c r="C304" s="69" t="s">
        <v>539</v>
      </c>
      <c r="D304" s="89">
        <f t="shared" si="35"/>
        <v>32</v>
      </c>
      <c r="E304" s="89">
        <f t="shared" si="36"/>
        <v>32</v>
      </c>
      <c r="F304" s="89"/>
      <c r="G304" s="89"/>
      <c r="H304" s="89">
        <v>32</v>
      </c>
      <c r="I304" s="89"/>
      <c r="J304" s="89"/>
      <c r="K304" s="89"/>
      <c r="L304" s="89"/>
      <c r="M304" s="89">
        <f t="shared" si="37"/>
        <v>568</v>
      </c>
      <c r="N304" s="89">
        <f t="shared" si="38"/>
        <v>72</v>
      </c>
      <c r="O304" s="89">
        <f t="shared" si="39"/>
        <v>496</v>
      </c>
    </row>
    <row r="305" ht="18" customHeight="1" spans="1:15">
      <c r="A305" s="69" t="s">
        <v>473</v>
      </c>
      <c r="B305" s="69" t="s">
        <v>93</v>
      </c>
      <c r="C305" s="69" t="s">
        <v>540</v>
      </c>
      <c r="D305" s="89">
        <f t="shared" si="35"/>
        <v>84</v>
      </c>
      <c r="E305" s="89">
        <f t="shared" si="36"/>
        <v>84</v>
      </c>
      <c r="F305" s="89"/>
      <c r="G305" s="89"/>
      <c r="H305" s="89">
        <v>84</v>
      </c>
      <c r="I305" s="89"/>
      <c r="J305" s="89"/>
      <c r="K305" s="89"/>
      <c r="L305" s="89"/>
      <c r="M305" s="89">
        <f t="shared" si="37"/>
        <v>1491</v>
      </c>
      <c r="N305" s="89">
        <f t="shared" si="38"/>
        <v>189</v>
      </c>
      <c r="O305" s="89">
        <f t="shared" si="39"/>
        <v>1302</v>
      </c>
    </row>
    <row r="306" ht="18" customHeight="1" spans="1:15">
      <c r="A306" s="69" t="s">
        <v>473</v>
      </c>
      <c r="B306" s="69" t="s">
        <v>93</v>
      </c>
      <c r="C306" s="69" t="s">
        <v>541</v>
      </c>
      <c r="D306" s="89">
        <f t="shared" si="35"/>
        <v>71.5</v>
      </c>
      <c r="E306" s="89">
        <f t="shared" si="36"/>
        <v>71.5</v>
      </c>
      <c r="F306" s="89"/>
      <c r="G306" s="89"/>
      <c r="H306" s="89">
        <v>71.5</v>
      </c>
      <c r="I306" s="89"/>
      <c r="J306" s="89"/>
      <c r="K306" s="89"/>
      <c r="L306" s="89"/>
      <c r="M306" s="89">
        <f t="shared" si="37"/>
        <v>1269.125</v>
      </c>
      <c r="N306" s="89">
        <f t="shared" si="38"/>
        <v>160.875</v>
      </c>
      <c r="O306" s="89">
        <f t="shared" si="39"/>
        <v>1108.25</v>
      </c>
    </row>
    <row r="307" ht="18" customHeight="1" spans="1:15">
      <c r="A307" s="69" t="s">
        <v>473</v>
      </c>
      <c r="B307" s="69" t="s">
        <v>93</v>
      </c>
      <c r="C307" s="69" t="s">
        <v>542</v>
      </c>
      <c r="D307" s="89">
        <f t="shared" si="35"/>
        <v>78.5</v>
      </c>
      <c r="E307" s="89">
        <f t="shared" si="36"/>
        <v>78.5</v>
      </c>
      <c r="F307" s="89"/>
      <c r="G307" s="89"/>
      <c r="H307" s="89">
        <v>78.5</v>
      </c>
      <c r="I307" s="89"/>
      <c r="J307" s="89"/>
      <c r="K307" s="89"/>
      <c r="L307" s="89"/>
      <c r="M307" s="89">
        <f t="shared" si="37"/>
        <v>1393.375</v>
      </c>
      <c r="N307" s="89">
        <f t="shared" si="38"/>
        <v>176.625</v>
      </c>
      <c r="O307" s="89">
        <f t="shared" si="39"/>
        <v>1216.75</v>
      </c>
    </row>
    <row r="308" ht="18" customHeight="1" spans="1:15">
      <c r="A308" s="69" t="s">
        <v>473</v>
      </c>
      <c r="B308" s="69" t="s">
        <v>93</v>
      </c>
      <c r="C308" s="69" t="s">
        <v>543</v>
      </c>
      <c r="D308" s="89">
        <f t="shared" si="35"/>
        <v>74.4</v>
      </c>
      <c r="E308" s="89">
        <f t="shared" si="36"/>
        <v>74.4</v>
      </c>
      <c r="F308" s="89"/>
      <c r="G308" s="89"/>
      <c r="H308" s="89">
        <v>74.4</v>
      </c>
      <c r="I308" s="89"/>
      <c r="J308" s="89"/>
      <c r="K308" s="89"/>
      <c r="L308" s="89"/>
      <c r="M308" s="89">
        <f t="shared" si="37"/>
        <v>1320.6</v>
      </c>
      <c r="N308" s="89">
        <f t="shared" si="38"/>
        <v>167.4</v>
      </c>
      <c r="O308" s="89">
        <f t="shared" si="39"/>
        <v>1153.2</v>
      </c>
    </row>
    <row r="309" ht="18" customHeight="1" spans="1:15">
      <c r="A309" s="69" t="s">
        <v>473</v>
      </c>
      <c r="B309" s="69" t="s">
        <v>93</v>
      </c>
      <c r="C309" s="69" t="s">
        <v>544</v>
      </c>
      <c r="D309" s="89">
        <f t="shared" si="35"/>
        <v>84</v>
      </c>
      <c r="E309" s="89">
        <f t="shared" si="36"/>
        <v>84</v>
      </c>
      <c r="F309" s="89"/>
      <c r="G309" s="89"/>
      <c r="H309" s="89">
        <v>84</v>
      </c>
      <c r="I309" s="89"/>
      <c r="J309" s="89"/>
      <c r="K309" s="89"/>
      <c r="L309" s="89"/>
      <c r="M309" s="89">
        <f t="shared" si="37"/>
        <v>1491</v>
      </c>
      <c r="N309" s="89">
        <f t="shared" si="38"/>
        <v>189</v>
      </c>
      <c r="O309" s="89">
        <f t="shared" si="39"/>
        <v>1302</v>
      </c>
    </row>
    <row r="310" ht="18" customHeight="1" spans="1:15">
      <c r="A310" s="69" t="s">
        <v>473</v>
      </c>
      <c r="B310" s="69" t="s">
        <v>93</v>
      </c>
      <c r="C310" s="69" t="s">
        <v>545</v>
      </c>
      <c r="D310" s="89">
        <f t="shared" si="35"/>
        <v>46.1</v>
      </c>
      <c r="E310" s="89">
        <f t="shared" si="36"/>
        <v>46.1</v>
      </c>
      <c r="F310" s="89"/>
      <c r="G310" s="89"/>
      <c r="H310" s="89">
        <v>46.1</v>
      </c>
      <c r="I310" s="89"/>
      <c r="J310" s="89"/>
      <c r="K310" s="89"/>
      <c r="L310" s="89"/>
      <c r="M310" s="89">
        <f t="shared" si="37"/>
        <v>818.275</v>
      </c>
      <c r="N310" s="89">
        <f t="shared" si="38"/>
        <v>103.725</v>
      </c>
      <c r="O310" s="89">
        <f t="shared" si="39"/>
        <v>714.55</v>
      </c>
    </row>
    <row r="311" ht="18" customHeight="1" spans="1:15">
      <c r="A311" s="69" t="s">
        <v>473</v>
      </c>
      <c r="B311" s="69" t="s">
        <v>93</v>
      </c>
      <c r="C311" s="69" t="s">
        <v>546</v>
      </c>
      <c r="D311" s="89">
        <f t="shared" si="35"/>
        <v>74.3</v>
      </c>
      <c r="E311" s="89">
        <f t="shared" si="36"/>
        <v>74.3</v>
      </c>
      <c r="F311" s="89"/>
      <c r="G311" s="89"/>
      <c r="H311" s="89">
        <v>74.3</v>
      </c>
      <c r="I311" s="89"/>
      <c r="J311" s="89"/>
      <c r="K311" s="89"/>
      <c r="L311" s="89"/>
      <c r="M311" s="89">
        <f t="shared" si="37"/>
        <v>1318.825</v>
      </c>
      <c r="N311" s="89">
        <f t="shared" si="38"/>
        <v>167.175</v>
      </c>
      <c r="O311" s="89">
        <f t="shared" si="39"/>
        <v>1151.65</v>
      </c>
    </row>
    <row r="312" ht="18" customHeight="1" spans="1:15">
      <c r="A312" s="69" t="s">
        <v>473</v>
      </c>
      <c r="B312" s="69" t="s">
        <v>93</v>
      </c>
      <c r="C312" s="69" t="s">
        <v>547</v>
      </c>
      <c r="D312" s="89">
        <f t="shared" si="35"/>
        <v>30.7</v>
      </c>
      <c r="E312" s="89">
        <f t="shared" si="36"/>
        <v>30.7</v>
      </c>
      <c r="F312" s="89"/>
      <c r="G312" s="89"/>
      <c r="H312" s="89">
        <v>30.7</v>
      </c>
      <c r="I312" s="89"/>
      <c r="J312" s="89"/>
      <c r="K312" s="89"/>
      <c r="L312" s="89"/>
      <c r="M312" s="89">
        <f t="shared" si="37"/>
        <v>544.925</v>
      </c>
      <c r="N312" s="89">
        <f t="shared" si="38"/>
        <v>69.075</v>
      </c>
      <c r="O312" s="89">
        <f t="shared" si="39"/>
        <v>475.85</v>
      </c>
    </row>
    <row r="313" ht="18" customHeight="1" spans="1:15">
      <c r="A313" s="69" t="s">
        <v>473</v>
      </c>
      <c r="B313" s="69" t="s">
        <v>93</v>
      </c>
      <c r="C313" s="69" t="s">
        <v>548</v>
      </c>
      <c r="D313" s="89">
        <f t="shared" si="35"/>
        <v>63</v>
      </c>
      <c r="E313" s="89">
        <f t="shared" si="36"/>
        <v>63</v>
      </c>
      <c r="F313" s="89"/>
      <c r="G313" s="89"/>
      <c r="H313" s="89">
        <v>63</v>
      </c>
      <c r="I313" s="89"/>
      <c r="J313" s="89"/>
      <c r="K313" s="89"/>
      <c r="L313" s="89"/>
      <c r="M313" s="89">
        <f t="shared" si="37"/>
        <v>1118.25</v>
      </c>
      <c r="N313" s="89">
        <f t="shared" si="38"/>
        <v>141.75</v>
      </c>
      <c r="O313" s="89">
        <f t="shared" si="39"/>
        <v>976.5</v>
      </c>
    </row>
    <row r="314" ht="18" customHeight="1" spans="1:15">
      <c r="A314" s="69" t="s">
        <v>473</v>
      </c>
      <c r="B314" s="69" t="s">
        <v>93</v>
      </c>
      <c r="C314" s="69" t="s">
        <v>549</v>
      </c>
      <c r="D314" s="89">
        <f t="shared" ref="D314:D377" si="40">E314+I314</f>
        <v>49</v>
      </c>
      <c r="E314" s="89">
        <f t="shared" ref="E314:E377" si="41">F314+G314+H314</f>
        <v>49</v>
      </c>
      <c r="F314" s="89"/>
      <c r="G314" s="89"/>
      <c r="H314" s="89">
        <v>49</v>
      </c>
      <c r="I314" s="89"/>
      <c r="J314" s="89"/>
      <c r="K314" s="89"/>
      <c r="L314" s="89"/>
      <c r="M314" s="89">
        <f t="shared" ref="M314:M377" si="42">D314*17.75</f>
        <v>869.75</v>
      </c>
      <c r="N314" s="89">
        <f t="shared" ref="N314:N377" si="43">D314*2.25</f>
        <v>110.25</v>
      </c>
      <c r="O314" s="89">
        <f t="shared" ref="O314:O377" si="44">M314-N314</f>
        <v>759.5</v>
      </c>
    </row>
    <row r="315" ht="18" customHeight="1" spans="1:15">
      <c r="A315" s="69" t="s">
        <v>473</v>
      </c>
      <c r="B315" s="69" t="s">
        <v>103</v>
      </c>
      <c r="C315" s="69" t="s">
        <v>550</v>
      </c>
      <c r="D315" s="89">
        <f t="shared" si="40"/>
        <v>57.6</v>
      </c>
      <c r="E315" s="89">
        <f t="shared" si="41"/>
        <v>57.6</v>
      </c>
      <c r="F315" s="89"/>
      <c r="G315" s="89"/>
      <c r="H315" s="89">
        <v>57.6</v>
      </c>
      <c r="I315" s="89"/>
      <c r="J315" s="89"/>
      <c r="K315" s="89"/>
      <c r="L315" s="89"/>
      <c r="M315" s="89">
        <f t="shared" si="42"/>
        <v>1022.4</v>
      </c>
      <c r="N315" s="89">
        <f t="shared" si="43"/>
        <v>129.6</v>
      </c>
      <c r="O315" s="89">
        <f t="shared" si="44"/>
        <v>892.8</v>
      </c>
    </row>
    <row r="316" ht="18" customHeight="1" spans="1:15">
      <c r="A316" s="69" t="s">
        <v>473</v>
      </c>
      <c r="B316" s="69" t="s">
        <v>103</v>
      </c>
      <c r="C316" s="69" t="s">
        <v>551</v>
      </c>
      <c r="D316" s="89">
        <f t="shared" si="40"/>
        <v>31.9</v>
      </c>
      <c r="E316" s="89">
        <f t="shared" si="41"/>
        <v>31.9</v>
      </c>
      <c r="F316" s="89"/>
      <c r="G316" s="89"/>
      <c r="H316" s="89">
        <v>31.9</v>
      </c>
      <c r="I316" s="89"/>
      <c r="J316" s="89"/>
      <c r="K316" s="89"/>
      <c r="L316" s="89"/>
      <c r="M316" s="89">
        <f t="shared" si="42"/>
        <v>566.225</v>
      </c>
      <c r="N316" s="89">
        <f t="shared" si="43"/>
        <v>71.775</v>
      </c>
      <c r="O316" s="89">
        <f t="shared" si="44"/>
        <v>494.45</v>
      </c>
    </row>
    <row r="317" ht="18" customHeight="1" spans="1:15">
      <c r="A317" s="69" t="s">
        <v>473</v>
      </c>
      <c r="B317" s="69" t="s">
        <v>103</v>
      </c>
      <c r="C317" s="69" t="s">
        <v>552</v>
      </c>
      <c r="D317" s="89">
        <f t="shared" si="40"/>
        <v>51.4</v>
      </c>
      <c r="E317" s="89">
        <f t="shared" si="41"/>
        <v>51.4</v>
      </c>
      <c r="F317" s="89"/>
      <c r="G317" s="89"/>
      <c r="H317" s="89">
        <v>51.4</v>
      </c>
      <c r="I317" s="89"/>
      <c r="J317" s="89"/>
      <c r="K317" s="89"/>
      <c r="L317" s="89"/>
      <c r="M317" s="89">
        <f t="shared" si="42"/>
        <v>912.35</v>
      </c>
      <c r="N317" s="89">
        <f t="shared" si="43"/>
        <v>115.65</v>
      </c>
      <c r="O317" s="89">
        <f t="shared" si="44"/>
        <v>796.7</v>
      </c>
    </row>
    <row r="318" ht="18" customHeight="1" spans="1:15">
      <c r="A318" s="69" t="s">
        <v>473</v>
      </c>
      <c r="B318" s="69" t="s">
        <v>103</v>
      </c>
      <c r="C318" s="69" t="s">
        <v>553</v>
      </c>
      <c r="D318" s="89">
        <f t="shared" si="40"/>
        <v>70.2</v>
      </c>
      <c r="E318" s="89">
        <f t="shared" si="41"/>
        <v>70.2</v>
      </c>
      <c r="F318" s="89"/>
      <c r="G318" s="89"/>
      <c r="H318" s="89">
        <v>70.2</v>
      </c>
      <c r="I318" s="89"/>
      <c r="J318" s="89"/>
      <c r="K318" s="89"/>
      <c r="L318" s="89"/>
      <c r="M318" s="89">
        <f t="shared" si="42"/>
        <v>1246.05</v>
      </c>
      <c r="N318" s="89">
        <f t="shared" si="43"/>
        <v>157.95</v>
      </c>
      <c r="O318" s="89">
        <f t="shared" si="44"/>
        <v>1088.1</v>
      </c>
    </row>
    <row r="319" ht="18" customHeight="1" spans="1:15">
      <c r="A319" s="69" t="s">
        <v>473</v>
      </c>
      <c r="B319" s="69" t="s">
        <v>103</v>
      </c>
      <c r="C319" s="69" t="s">
        <v>554</v>
      </c>
      <c r="D319" s="89">
        <f t="shared" si="40"/>
        <v>70</v>
      </c>
      <c r="E319" s="89">
        <f t="shared" si="41"/>
        <v>70</v>
      </c>
      <c r="F319" s="89"/>
      <c r="G319" s="89"/>
      <c r="H319" s="89">
        <v>70</v>
      </c>
      <c r="I319" s="89"/>
      <c r="J319" s="89"/>
      <c r="K319" s="89"/>
      <c r="L319" s="89"/>
      <c r="M319" s="89">
        <f t="shared" si="42"/>
        <v>1242.5</v>
      </c>
      <c r="N319" s="89">
        <f t="shared" si="43"/>
        <v>157.5</v>
      </c>
      <c r="O319" s="89">
        <f t="shared" si="44"/>
        <v>1085</v>
      </c>
    </row>
    <row r="320" ht="18" customHeight="1" spans="1:15">
      <c r="A320" s="69" t="s">
        <v>473</v>
      </c>
      <c r="B320" s="69" t="s">
        <v>103</v>
      </c>
      <c r="C320" s="69" t="s">
        <v>555</v>
      </c>
      <c r="D320" s="89">
        <f t="shared" si="40"/>
        <v>38.6</v>
      </c>
      <c r="E320" s="89">
        <f t="shared" si="41"/>
        <v>38.6</v>
      </c>
      <c r="F320" s="89"/>
      <c r="G320" s="89"/>
      <c r="H320" s="89">
        <v>38.6</v>
      </c>
      <c r="I320" s="89"/>
      <c r="J320" s="89"/>
      <c r="K320" s="89"/>
      <c r="L320" s="89"/>
      <c r="M320" s="89">
        <f t="shared" si="42"/>
        <v>685.15</v>
      </c>
      <c r="N320" s="89">
        <f t="shared" si="43"/>
        <v>86.85</v>
      </c>
      <c r="O320" s="89">
        <f t="shared" si="44"/>
        <v>598.3</v>
      </c>
    </row>
    <row r="321" ht="18" customHeight="1" spans="1:15">
      <c r="A321" s="69" t="s">
        <v>473</v>
      </c>
      <c r="B321" s="69" t="s">
        <v>103</v>
      </c>
      <c r="C321" s="69" t="s">
        <v>556</v>
      </c>
      <c r="D321" s="89">
        <f t="shared" si="40"/>
        <v>44.5</v>
      </c>
      <c r="E321" s="89">
        <f t="shared" si="41"/>
        <v>44.5</v>
      </c>
      <c r="F321" s="89"/>
      <c r="G321" s="89"/>
      <c r="H321" s="89">
        <v>44.5</v>
      </c>
      <c r="I321" s="89"/>
      <c r="J321" s="89"/>
      <c r="K321" s="89"/>
      <c r="L321" s="89"/>
      <c r="M321" s="89">
        <f t="shared" si="42"/>
        <v>789.875</v>
      </c>
      <c r="N321" s="89">
        <f t="shared" si="43"/>
        <v>100.125</v>
      </c>
      <c r="O321" s="89">
        <f t="shared" si="44"/>
        <v>689.75</v>
      </c>
    </row>
    <row r="322" ht="18" customHeight="1" spans="1:15">
      <c r="A322" s="69" t="s">
        <v>473</v>
      </c>
      <c r="B322" s="69" t="s">
        <v>103</v>
      </c>
      <c r="C322" s="69" t="s">
        <v>557</v>
      </c>
      <c r="D322" s="89">
        <f t="shared" si="40"/>
        <v>31</v>
      </c>
      <c r="E322" s="89">
        <f t="shared" si="41"/>
        <v>31</v>
      </c>
      <c r="F322" s="89"/>
      <c r="G322" s="89"/>
      <c r="H322" s="89">
        <v>31</v>
      </c>
      <c r="I322" s="89"/>
      <c r="J322" s="89"/>
      <c r="K322" s="89"/>
      <c r="L322" s="89"/>
      <c r="M322" s="89">
        <f t="shared" si="42"/>
        <v>550.25</v>
      </c>
      <c r="N322" s="89">
        <f t="shared" si="43"/>
        <v>69.75</v>
      </c>
      <c r="O322" s="89">
        <f t="shared" si="44"/>
        <v>480.5</v>
      </c>
    </row>
    <row r="323" ht="18" customHeight="1" spans="1:15">
      <c r="A323" s="69" t="s">
        <v>473</v>
      </c>
      <c r="B323" s="69" t="s">
        <v>103</v>
      </c>
      <c r="C323" s="69" t="s">
        <v>558</v>
      </c>
      <c r="D323" s="89">
        <f t="shared" si="40"/>
        <v>44.4</v>
      </c>
      <c r="E323" s="89">
        <f t="shared" si="41"/>
        <v>44.4</v>
      </c>
      <c r="F323" s="89"/>
      <c r="G323" s="89"/>
      <c r="H323" s="89">
        <v>44.4</v>
      </c>
      <c r="I323" s="89"/>
      <c r="J323" s="89"/>
      <c r="K323" s="89"/>
      <c r="L323" s="89"/>
      <c r="M323" s="89">
        <f t="shared" si="42"/>
        <v>788.1</v>
      </c>
      <c r="N323" s="89">
        <f t="shared" si="43"/>
        <v>99.9</v>
      </c>
      <c r="O323" s="89">
        <f t="shared" si="44"/>
        <v>688.2</v>
      </c>
    </row>
    <row r="324" ht="18" customHeight="1" spans="1:15">
      <c r="A324" s="69" t="s">
        <v>473</v>
      </c>
      <c r="B324" s="69" t="s">
        <v>103</v>
      </c>
      <c r="C324" s="69" t="s">
        <v>559</v>
      </c>
      <c r="D324" s="89">
        <f t="shared" si="40"/>
        <v>54.1</v>
      </c>
      <c r="E324" s="89">
        <f t="shared" si="41"/>
        <v>54.1</v>
      </c>
      <c r="F324" s="89"/>
      <c r="G324" s="89"/>
      <c r="H324" s="89">
        <v>54.1</v>
      </c>
      <c r="I324" s="89"/>
      <c r="J324" s="89"/>
      <c r="K324" s="89"/>
      <c r="L324" s="89"/>
      <c r="M324" s="89">
        <f t="shared" si="42"/>
        <v>960.275</v>
      </c>
      <c r="N324" s="89">
        <f t="shared" si="43"/>
        <v>121.725</v>
      </c>
      <c r="O324" s="89">
        <f t="shared" si="44"/>
        <v>838.55</v>
      </c>
    </row>
    <row r="325" ht="18" customHeight="1" spans="1:15">
      <c r="A325" s="69" t="s">
        <v>473</v>
      </c>
      <c r="B325" s="69" t="s">
        <v>103</v>
      </c>
      <c r="C325" s="69" t="s">
        <v>560</v>
      </c>
      <c r="D325" s="89">
        <f t="shared" si="40"/>
        <v>47.8</v>
      </c>
      <c r="E325" s="89">
        <f t="shared" si="41"/>
        <v>47.8</v>
      </c>
      <c r="F325" s="89"/>
      <c r="G325" s="89"/>
      <c r="H325" s="89">
        <v>47.8</v>
      </c>
      <c r="I325" s="89"/>
      <c r="J325" s="89"/>
      <c r="K325" s="89"/>
      <c r="L325" s="89"/>
      <c r="M325" s="89">
        <f t="shared" si="42"/>
        <v>848.45</v>
      </c>
      <c r="N325" s="89">
        <f t="shared" si="43"/>
        <v>107.55</v>
      </c>
      <c r="O325" s="89">
        <f t="shared" si="44"/>
        <v>740.9</v>
      </c>
    </row>
    <row r="326" ht="18" customHeight="1" spans="1:15">
      <c r="A326" s="69" t="s">
        <v>473</v>
      </c>
      <c r="B326" s="69" t="s">
        <v>103</v>
      </c>
      <c r="C326" s="69" t="s">
        <v>561</v>
      </c>
      <c r="D326" s="89">
        <f t="shared" si="40"/>
        <v>79.7</v>
      </c>
      <c r="E326" s="89">
        <f t="shared" si="41"/>
        <v>79.7</v>
      </c>
      <c r="F326" s="89"/>
      <c r="G326" s="89"/>
      <c r="H326" s="89">
        <v>79.7</v>
      </c>
      <c r="I326" s="89"/>
      <c r="J326" s="89"/>
      <c r="K326" s="89"/>
      <c r="L326" s="89"/>
      <c r="M326" s="89">
        <f t="shared" si="42"/>
        <v>1414.675</v>
      </c>
      <c r="N326" s="89">
        <f t="shared" si="43"/>
        <v>179.325</v>
      </c>
      <c r="O326" s="89">
        <f t="shared" si="44"/>
        <v>1235.35</v>
      </c>
    </row>
    <row r="327" ht="18" customHeight="1" spans="1:15">
      <c r="A327" s="69" t="s">
        <v>473</v>
      </c>
      <c r="B327" s="69" t="s">
        <v>103</v>
      </c>
      <c r="C327" s="69" t="s">
        <v>562</v>
      </c>
      <c r="D327" s="89">
        <f t="shared" si="40"/>
        <v>70.2</v>
      </c>
      <c r="E327" s="89">
        <f t="shared" si="41"/>
        <v>70.2</v>
      </c>
      <c r="F327" s="89"/>
      <c r="G327" s="89"/>
      <c r="H327" s="89">
        <v>70.2</v>
      </c>
      <c r="I327" s="89"/>
      <c r="J327" s="89"/>
      <c r="K327" s="89"/>
      <c r="L327" s="89"/>
      <c r="M327" s="89">
        <f t="shared" si="42"/>
        <v>1246.05</v>
      </c>
      <c r="N327" s="89">
        <f t="shared" si="43"/>
        <v>157.95</v>
      </c>
      <c r="O327" s="89">
        <f t="shared" si="44"/>
        <v>1088.1</v>
      </c>
    </row>
    <row r="328" ht="18" customHeight="1" spans="1:15">
      <c r="A328" s="69" t="s">
        <v>473</v>
      </c>
      <c r="B328" s="69" t="s">
        <v>103</v>
      </c>
      <c r="C328" s="69" t="s">
        <v>563</v>
      </c>
      <c r="D328" s="89">
        <f t="shared" si="40"/>
        <v>31.7</v>
      </c>
      <c r="E328" s="89">
        <f t="shared" si="41"/>
        <v>31.7</v>
      </c>
      <c r="F328" s="89"/>
      <c r="G328" s="89"/>
      <c r="H328" s="89">
        <v>31.7</v>
      </c>
      <c r="I328" s="89"/>
      <c r="J328" s="89"/>
      <c r="K328" s="89"/>
      <c r="L328" s="89"/>
      <c r="M328" s="89">
        <f t="shared" si="42"/>
        <v>562.675</v>
      </c>
      <c r="N328" s="89">
        <f t="shared" si="43"/>
        <v>71.325</v>
      </c>
      <c r="O328" s="89">
        <f t="shared" si="44"/>
        <v>491.35</v>
      </c>
    </row>
    <row r="329" ht="18" customHeight="1" spans="1:15">
      <c r="A329" s="69" t="s">
        <v>473</v>
      </c>
      <c r="B329" s="69" t="s">
        <v>103</v>
      </c>
      <c r="C329" s="69" t="s">
        <v>564</v>
      </c>
      <c r="D329" s="89">
        <f t="shared" si="40"/>
        <v>60.3</v>
      </c>
      <c r="E329" s="89">
        <f t="shared" si="41"/>
        <v>60.3</v>
      </c>
      <c r="F329" s="89"/>
      <c r="G329" s="89"/>
      <c r="H329" s="89">
        <v>60.3</v>
      </c>
      <c r="I329" s="89"/>
      <c r="J329" s="89"/>
      <c r="K329" s="89"/>
      <c r="L329" s="89"/>
      <c r="M329" s="89">
        <f t="shared" si="42"/>
        <v>1070.325</v>
      </c>
      <c r="N329" s="89">
        <f t="shared" si="43"/>
        <v>135.675</v>
      </c>
      <c r="O329" s="89">
        <f t="shared" si="44"/>
        <v>934.65</v>
      </c>
    </row>
    <row r="330" ht="18" customHeight="1" spans="1:15">
      <c r="A330" s="69" t="s">
        <v>473</v>
      </c>
      <c r="B330" s="69" t="s">
        <v>103</v>
      </c>
      <c r="C330" s="69" t="s">
        <v>565</v>
      </c>
      <c r="D330" s="89">
        <f t="shared" si="40"/>
        <v>54</v>
      </c>
      <c r="E330" s="89">
        <f t="shared" si="41"/>
        <v>54</v>
      </c>
      <c r="F330" s="89"/>
      <c r="G330" s="89"/>
      <c r="H330" s="89">
        <v>54</v>
      </c>
      <c r="I330" s="89"/>
      <c r="J330" s="89"/>
      <c r="K330" s="89"/>
      <c r="L330" s="89"/>
      <c r="M330" s="89">
        <f t="shared" si="42"/>
        <v>958.5</v>
      </c>
      <c r="N330" s="89">
        <f t="shared" si="43"/>
        <v>121.5</v>
      </c>
      <c r="O330" s="89">
        <f t="shared" si="44"/>
        <v>837</v>
      </c>
    </row>
    <row r="331" ht="18" customHeight="1" spans="1:15">
      <c r="A331" s="69" t="s">
        <v>473</v>
      </c>
      <c r="B331" s="69" t="s">
        <v>103</v>
      </c>
      <c r="C331" s="69" t="s">
        <v>566</v>
      </c>
      <c r="D331" s="89">
        <f t="shared" si="40"/>
        <v>38.1</v>
      </c>
      <c r="E331" s="89">
        <f t="shared" si="41"/>
        <v>38.1</v>
      </c>
      <c r="F331" s="89"/>
      <c r="G331" s="89"/>
      <c r="H331" s="89">
        <v>38.1</v>
      </c>
      <c r="I331" s="89"/>
      <c r="J331" s="89"/>
      <c r="K331" s="89"/>
      <c r="L331" s="89"/>
      <c r="M331" s="89">
        <f t="shared" si="42"/>
        <v>676.275</v>
      </c>
      <c r="N331" s="89">
        <f t="shared" si="43"/>
        <v>85.725</v>
      </c>
      <c r="O331" s="89">
        <f t="shared" si="44"/>
        <v>590.55</v>
      </c>
    </row>
    <row r="332" ht="18" customHeight="1" spans="1:15">
      <c r="A332" s="69" t="s">
        <v>473</v>
      </c>
      <c r="B332" s="69" t="s">
        <v>103</v>
      </c>
      <c r="C332" s="69" t="s">
        <v>567</v>
      </c>
      <c r="D332" s="89">
        <f t="shared" si="40"/>
        <v>31</v>
      </c>
      <c r="E332" s="89">
        <f t="shared" si="41"/>
        <v>31</v>
      </c>
      <c r="F332" s="89"/>
      <c r="G332" s="89"/>
      <c r="H332" s="89">
        <v>31</v>
      </c>
      <c r="I332" s="89"/>
      <c r="J332" s="89"/>
      <c r="K332" s="89"/>
      <c r="L332" s="89"/>
      <c r="M332" s="89">
        <f t="shared" si="42"/>
        <v>550.25</v>
      </c>
      <c r="N332" s="89">
        <f t="shared" si="43"/>
        <v>69.75</v>
      </c>
      <c r="O332" s="89">
        <f t="shared" si="44"/>
        <v>480.5</v>
      </c>
    </row>
    <row r="333" ht="18" customHeight="1" spans="1:15">
      <c r="A333" s="69" t="s">
        <v>473</v>
      </c>
      <c r="B333" s="69" t="s">
        <v>103</v>
      </c>
      <c r="C333" s="69" t="s">
        <v>568</v>
      </c>
      <c r="D333" s="89">
        <f t="shared" si="40"/>
        <v>76.5</v>
      </c>
      <c r="E333" s="89">
        <f t="shared" si="41"/>
        <v>76.5</v>
      </c>
      <c r="F333" s="89"/>
      <c r="G333" s="89"/>
      <c r="H333" s="89">
        <v>76.5</v>
      </c>
      <c r="I333" s="89"/>
      <c r="J333" s="89"/>
      <c r="K333" s="89"/>
      <c r="L333" s="89"/>
      <c r="M333" s="89">
        <f t="shared" si="42"/>
        <v>1357.875</v>
      </c>
      <c r="N333" s="89">
        <f t="shared" si="43"/>
        <v>172.125</v>
      </c>
      <c r="O333" s="89">
        <f t="shared" si="44"/>
        <v>1185.75</v>
      </c>
    </row>
    <row r="334" ht="18" customHeight="1" spans="1:15">
      <c r="A334" s="69" t="s">
        <v>473</v>
      </c>
      <c r="B334" s="69" t="s">
        <v>103</v>
      </c>
      <c r="C334" s="69" t="s">
        <v>569</v>
      </c>
      <c r="D334" s="89">
        <f t="shared" si="40"/>
        <v>51.1</v>
      </c>
      <c r="E334" s="89">
        <f t="shared" si="41"/>
        <v>51.1</v>
      </c>
      <c r="F334" s="89"/>
      <c r="G334" s="89"/>
      <c r="H334" s="89">
        <v>51.1</v>
      </c>
      <c r="I334" s="89"/>
      <c r="J334" s="89"/>
      <c r="K334" s="89"/>
      <c r="L334" s="89"/>
      <c r="M334" s="89">
        <f t="shared" si="42"/>
        <v>907.025</v>
      </c>
      <c r="N334" s="89">
        <f t="shared" si="43"/>
        <v>114.975</v>
      </c>
      <c r="O334" s="89">
        <f t="shared" si="44"/>
        <v>792.05</v>
      </c>
    </row>
    <row r="335" ht="18" customHeight="1" spans="1:15">
      <c r="A335" s="69" t="s">
        <v>473</v>
      </c>
      <c r="B335" s="69" t="s">
        <v>103</v>
      </c>
      <c r="C335" s="69" t="s">
        <v>570</v>
      </c>
      <c r="D335" s="89">
        <f t="shared" si="40"/>
        <v>58.1</v>
      </c>
      <c r="E335" s="89">
        <f t="shared" si="41"/>
        <v>58.1</v>
      </c>
      <c r="F335" s="89"/>
      <c r="G335" s="89"/>
      <c r="H335" s="89">
        <v>58.1</v>
      </c>
      <c r="I335" s="89"/>
      <c r="J335" s="89"/>
      <c r="K335" s="89"/>
      <c r="L335" s="89"/>
      <c r="M335" s="89">
        <f t="shared" si="42"/>
        <v>1031.275</v>
      </c>
      <c r="N335" s="89">
        <f t="shared" si="43"/>
        <v>130.725</v>
      </c>
      <c r="O335" s="89">
        <f t="shared" si="44"/>
        <v>900.55</v>
      </c>
    </row>
    <row r="336" s="1" customFormat="1" ht="18" customHeight="1" spans="1:17">
      <c r="A336" s="114" t="s">
        <v>473</v>
      </c>
      <c r="B336" s="47" t="s">
        <v>108</v>
      </c>
      <c r="C336" s="47" t="s">
        <v>571</v>
      </c>
      <c r="D336" s="55">
        <f t="shared" si="40"/>
        <v>89.68</v>
      </c>
      <c r="E336" s="55">
        <f t="shared" si="41"/>
        <v>89.68</v>
      </c>
      <c r="F336" s="71"/>
      <c r="G336" s="55"/>
      <c r="H336" s="55">
        <v>89.68</v>
      </c>
      <c r="I336" s="55"/>
      <c r="J336" s="55"/>
      <c r="K336" s="55"/>
      <c r="L336" s="55"/>
      <c r="M336" s="56">
        <f t="shared" si="42"/>
        <v>1591.82</v>
      </c>
      <c r="N336" s="56">
        <f t="shared" si="43"/>
        <v>201.78</v>
      </c>
      <c r="O336" s="56">
        <f t="shared" si="44"/>
        <v>1390.04</v>
      </c>
      <c r="P336" s="119"/>
      <c r="Q336" s="119"/>
    </row>
    <row r="337" s="1" customFormat="1" ht="18" customHeight="1" spans="1:17">
      <c r="A337" s="114" t="s">
        <v>473</v>
      </c>
      <c r="B337" s="47" t="s">
        <v>108</v>
      </c>
      <c r="C337" s="47" t="s">
        <v>572</v>
      </c>
      <c r="D337" s="55">
        <f t="shared" si="40"/>
        <v>40.04</v>
      </c>
      <c r="E337" s="55">
        <f t="shared" si="41"/>
        <v>40.04</v>
      </c>
      <c r="F337" s="71"/>
      <c r="G337" s="55"/>
      <c r="H337" s="55">
        <v>40.04</v>
      </c>
      <c r="I337" s="55"/>
      <c r="J337" s="55"/>
      <c r="K337" s="55"/>
      <c r="L337" s="55"/>
      <c r="M337" s="56">
        <f t="shared" si="42"/>
        <v>710.71</v>
      </c>
      <c r="N337" s="56">
        <f t="shared" si="43"/>
        <v>90.09</v>
      </c>
      <c r="O337" s="56">
        <f t="shared" si="44"/>
        <v>620.62</v>
      </c>
      <c r="P337" s="119"/>
      <c r="Q337" s="119"/>
    </row>
    <row r="338" s="1" customFormat="1" ht="18" customHeight="1" spans="1:17">
      <c r="A338" s="114" t="s">
        <v>473</v>
      </c>
      <c r="B338" s="47" t="s">
        <v>108</v>
      </c>
      <c r="C338" s="47" t="s">
        <v>573</v>
      </c>
      <c r="D338" s="55">
        <f t="shared" si="40"/>
        <v>94.06</v>
      </c>
      <c r="E338" s="55">
        <f t="shared" si="41"/>
        <v>94.06</v>
      </c>
      <c r="F338" s="71"/>
      <c r="G338" s="55"/>
      <c r="H338" s="55">
        <v>94.06</v>
      </c>
      <c r="I338" s="55"/>
      <c r="J338" s="55"/>
      <c r="K338" s="55"/>
      <c r="L338" s="55"/>
      <c r="M338" s="56">
        <f t="shared" si="42"/>
        <v>1669.565</v>
      </c>
      <c r="N338" s="56">
        <f t="shared" si="43"/>
        <v>211.635</v>
      </c>
      <c r="O338" s="56">
        <f t="shared" si="44"/>
        <v>1457.93</v>
      </c>
      <c r="P338" s="119"/>
      <c r="Q338" s="119"/>
    </row>
    <row r="339" s="1" customFormat="1" ht="18" customHeight="1" spans="1:17">
      <c r="A339" s="114" t="s">
        <v>473</v>
      </c>
      <c r="B339" s="47" t="s">
        <v>108</v>
      </c>
      <c r="C339" s="47" t="s">
        <v>574</v>
      </c>
      <c r="D339" s="55">
        <f t="shared" si="40"/>
        <v>48.36</v>
      </c>
      <c r="E339" s="55">
        <f t="shared" si="41"/>
        <v>48.36</v>
      </c>
      <c r="F339" s="71"/>
      <c r="G339" s="55"/>
      <c r="H339" s="55">
        <v>48.36</v>
      </c>
      <c r="I339" s="55"/>
      <c r="J339" s="55"/>
      <c r="K339" s="55"/>
      <c r="L339" s="55"/>
      <c r="M339" s="56">
        <f t="shared" si="42"/>
        <v>858.39</v>
      </c>
      <c r="N339" s="56">
        <f t="shared" si="43"/>
        <v>108.81</v>
      </c>
      <c r="O339" s="56">
        <f t="shared" si="44"/>
        <v>749.58</v>
      </c>
      <c r="P339" s="119"/>
      <c r="Q339" s="119"/>
    </row>
    <row r="340" s="1" customFormat="1" ht="18" customHeight="1" spans="1:17">
      <c r="A340" s="114" t="s">
        <v>473</v>
      </c>
      <c r="B340" s="47" t="s">
        <v>108</v>
      </c>
      <c r="C340" s="47" t="s">
        <v>575</v>
      </c>
      <c r="D340" s="55">
        <f t="shared" si="40"/>
        <v>192.7</v>
      </c>
      <c r="E340" s="55">
        <f t="shared" si="41"/>
        <v>192.7</v>
      </c>
      <c r="F340" s="71"/>
      <c r="G340" s="55"/>
      <c r="H340" s="55">
        <v>192.7</v>
      </c>
      <c r="I340" s="55"/>
      <c r="J340" s="55"/>
      <c r="K340" s="55"/>
      <c r="L340" s="55"/>
      <c r="M340" s="56">
        <f t="shared" si="42"/>
        <v>3420.425</v>
      </c>
      <c r="N340" s="56">
        <f t="shared" si="43"/>
        <v>433.575</v>
      </c>
      <c r="O340" s="56">
        <f t="shared" si="44"/>
        <v>2986.85</v>
      </c>
      <c r="P340" s="119"/>
      <c r="Q340" s="119"/>
    </row>
    <row r="341" s="1" customFormat="1" ht="18" customHeight="1" spans="1:17">
      <c r="A341" s="114" t="s">
        <v>473</v>
      </c>
      <c r="B341" s="47" t="s">
        <v>108</v>
      </c>
      <c r="C341" s="47" t="s">
        <v>576</v>
      </c>
      <c r="D341" s="55">
        <f t="shared" si="40"/>
        <v>27.05</v>
      </c>
      <c r="E341" s="55">
        <f t="shared" si="41"/>
        <v>27.05</v>
      </c>
      <c r="F341" s="71"/>
      <c r="G341" s="55"/>
      <c r="H341" s="55">
        <v>27.05</v>
      </c>
      <c r="I341" s="55"/>
      <c r="J341" s="55"/>
      <c r="K341" s="55"/>
      <c r="L341" s="55"/>
      <c r="M341" s="56">
        <f t="shared" si="42"/>
        <v>480.1375</v>
      </c>
      <c r="N341" s="56">
        <f t="shared" si="43"/>
        <v>60.8625</v>
      </c>
      <c r="O341" s="56">
        <f t="shared" si="44"/>
        <v>419.275</v>
      </c>
      <c r="P341" s="119"/>
      <c r="Q341" s="119"/>
    </row>
    <row r="342" s="1" customFormat="1" ht="18" customHeight="1" spans="1:17">
      <c r="A342" s="114" t="s">
        <v>473</v>
      </c>
      <c r="B342" s="47" t="s">
        <v>108</v>
      </c>
      <c r="C342" s="47" t="s">
        <v>577</v>
      </c>
      <c r="D342" s="55">
        <f t="shared" si="40"/>
        <v>54.67</v>
      </c>
      <c r="E342" s="55">
        <f t="shared" si="41"/>
        <v>54.67</v>
      </c>
      <c r="F342" s="71"/>
      <c r="G342" s="55"/>
      <c r="H342" s="55">
        <v>54.67</v>
      </c>
      <c r="I342" s="55"/>
      <c r="J342" s="55"/>
      <c r="K342" s="55"/>
      <c r="L342" s="55"/>
      <c r="M342" s="56">
        <f t="shared" si="42"/>
        <v>970.3925</v>
      </c>
      <c r="N342" s="56">
        <f t="shared" si="43"/>
        <v>123.0075</v>
      </c>
      <c r="O342" s="56">
        <f t="shared" si="44"/>
        <v>847.385</v>
      </c>
      <c r="P342" s="119"/>
      <c r="Q342" s="119"/>
    </row>
    <row r="343" s="1" customFormat="1" ht="18" customHeight="1" spans="1:17">
      <c r="A343" s="114" t="s">
        <v>473</v>
      </c>
      <c r="B343" s="47" t="s">
        <v>108</v>
      </c>
      <c r="C343" s="47" t="s">
        <v>578</v>
      </c>
      <c r="D343" s="55">
        <f t="shared" si="40"/>
        <v>12.43</v>
      </c>
      <c r="E343" s="55">
        <f t="shared" si="41"/>
        <v>12.43</v>
      </c>
      <c r="F343" s="71"/>
      <c r="G343" s="55"/>
      <c r="H343" s="55">
        <v>12.43</v>
      </c>
      <c r="I343" s="55"/>
      <c r="J343" s="55"/>
      <c r="K343" s="55"/>
      <c r="L343" s="55"/>
      <c r="M343" s="56">
        <f t="shared" si="42"/>
        <v>220.6325</v>
      </c>
      <c r="N343" s="56">
        <f t="shared" si="43"/>
        <v>27.9675</v>
      </c>
      <c r="O343" s="56">
        <f t="shared" si="44"/>
        <v>192.665</v>
      </c>
      <c r="P343" s="119"/>
      <c r="Q343" s="119"/>
    </row>
    <row r="344" s="1" customFormat="1" ht="18" customHeight="1" spans="1:17">
      <c r="A344" s="114" t="s">
        <v>473</v>
      </c>
      <c r="B344" s="47" t="s">
        <v>108</v>
      </c>
      <c r="C344" s="47" t="s">
        <v>579</v>
      </c>
      <c r="D344" s="55">
        <f t="shared" si="40"/>
        <v>50</v>
      </c>
      <c r="E344" s="55">
        <f t="shared" si="41"/>
        <v>50</v>
      </c>
      <c r="F344" s="71"/>
      <c r="G344" s="55"/>
      <c r="H344" s="55">
        <v>50</v>
      </c>
      <c r="I344" s="55"/>
      <c r="J344" s="55"/>
      <c r="K344" s="55"/>
      <c r="L344" s="55"/>
      <c r="M344" s="56">
        <f t="shared" si="42"/>
        <v>887.5</v>
      </c>
      <c r="N344" s="56">
        <f t="shared" si="43"/>
        <v>112.5</v>
      </c>
      <c r="O344" s="56">
        <f t="shared" si="44"/>
        <v>775</v>
      </c>
      <c r="P344" s="119"/>
      <c r="Q344" s="119"/>
    </row>
    <row r="345" s="1" customFormat="1" ht="18" customHeight="1" spans="1:17">
      <c r="A345" s="114" t="s">
        <v>473</v>
      </c>
      <c r="B345" s="47" t="s">
        <v>108</v>
      </c>
      <c r="C345" s="47" t="s">
        <v>580</v>
      </c>
      <c r="D345" s="55">
        <f t="shared" si="40"/>
        <v>50</v>
      </c>
      <c r="E345" s="55">
        <f t="shared" si="41"/>
        <v>50</v>
      </c>
      <c r="F345" s="71"/>
      <c r="G345" s="55"/>
      <c r="H345" s="55">
        <v>50</v>
      </c>
      <c r="I345" s="55"/>
      <c r="J345" s="55"/>
      <c r="K345" s="55"/>
      <c r="L345" s="55"/>
      <c r="M345" s="56">
        <f t="shared" si="42"/>
        <v>887.5</v>
      </c>
      <c r="N345" s="56">
        <f t="shared" si="43"/>
        <v>112.5</v>
      </c>
      <c r="O345" s="56">
        <f t="shared" si="44"/>
        <v>775</v>
      </c>
      <c r="P345" s="119"/>
      <c r="Q345" s="119"/>
    </row>
    <row r="346" s="1" customFormat="1" ht="18" customHeight="1" spans="1:17">
      <c r="A346" s="114" t="s">
        <v>473</v>
      </c>
      <c r="B346" s="47" t="s">
        <v>108</v>
      </c>
      <c r="C346" s="47" t="s">
        <v>581</v>
      </c>
      <c r="D346" s="55">
        <f t="shared" si="40"/>
        <v>54.67</v>
      </c>
      <c r="E346" s="55">
        <f t="shared" si="41"/>
        <v>54.67</v>
      </c>
      <c r="F346" s="71"/>
      <c r="G346" s="55"/>
      <c r="H346" s="55">
        <v>54.67</v>
      </c>
      <c r="I346" s="55"/>
      <c r="J346" s="55"/>
      <c r="K346" s="55"/>
      <c r="L346" s="55"/>
      <c r="M346" s="56">
        <f t="shared" si="42"/>
        <v>970.3925</v>
      </c>
      <c r="N346" s="56">
        <f t="shared" si="43"/>
        <v>123.0075</v>
      </c>
      <c r="O346" s="56">
        <f t="shared" si="44"/>
        <v>847.385</v>
      </c>
      <c r="P346" s="119"/>
      <c r="Q346" s="119"/>
    </row>
    <row r="347" s="1" customFormat="1" ht="18" customHeight="1" spans="1:17">
      <c r="A347" s="114" t="s">
        <v>473</v>
      </c>
      <c r="B347" s="47" t="s">
        <v>108</v>
      </c>
      <c r="C347" s="47" t="s">
        <v>582</v>
      </c>
      <c r="D347" s="55">
        <f t="shared" si="40"/>
        <v>89.22</v>
      </c>
      <c r="E347" s="55">
        <f t="shared" si="41"/>
        <v>89.22</v>
      </c>
      <c r="F347" s="71"/>
      <c r="G347" s="55"/>
      <c r="H347" s="55">
        <v>89.22</v>
      </c>
      <c r="I347" s="55"/>
      <c r="J347" s="55"/>
      <c r="K347" s="55"/>
      <c r="L347" s="55"/>
      <c r="M347" s="56">
        <f t="shared" si="42"/>
        <v>1583.655</v>
      </c>
      <c r="N347" s="56">
        <f t="shared" si="43"/>
        <v>200.745</v>
      </c>
      <c r="O347" s="56">
        <f t="shared" si="44"/>
        <v>1382.91</v>
      </c>
      <c r="P347" s="119"/>
      <c r="Q347" s="119"/>
    </row>
    <row r="348" s="1" customFormat="1" ht="18" customHeight="1" spans="1:17">
      <c r="A348" s="114" t="s">
        <v>473</v>
      </c>
      <c r="B348" s="47" t="s">
        <v>108</v>
      </c>
      <c r="C348" s="47" t="s">
        <v>583</v>
      </c>
      <c r="D348" s="55">
        <f t="shared" si="40"/>
        <v>60.43</v>
      </c>
      <c r="E348" s="55">
        <f t="shared" si="41"/>
        <v>60.43</v>
      </c>
      <c r="F348" s="71"/>
      <c r="G348" s="55"/>
      <c r="H348" s="55">
        <v>60.43</v>
      </c>
      <c r="I348" s="55"/>
      <c r="J348" s="55"/>
      <c r="K348" s="55"/>
      <c r="L348" s="55"/>
      <c r="M348" s="56">
        <f t="shared" si="42"/>
        <v>1072.6325</v>
      </c>
      <c r="N348" s="56">
        <f t="shared" si="43"/>
        <v>135.9675</v>
      </c>
      <c r="O348" s="56">
        <f t="shared" si="44"/>
        <v>936.665</v>
      </c>
      <c r="P348" s="119"/>
      <c r="Q348" s="119"/>
    </row>
    <row r="349" s="1" customFormat="1" ht="18" customHeight="1" spans="1:17">
      <c r="A349" s="114" t="s">
        <v>473</v>
      </c>
      <c r="B349" s="47" t="s">
        <v>108</v>
      </c>
      <c r="C349" s="47" t="s">
        <v>584</v>
      </c>
      <c r="D349" s="55">
        <f t="shared" si="40"/>
        <v>35.74</v>
      </c>
      <c r="E349" s="55">
        <f t="shared" si="41"/>
        <v>35.74</v>
      </c>
      <c r="F349" s="71"/>
      <c r="G349" s="55"/>
      <c r="H349" s="55">
        <v>35.74</v>
      </c>
      <c r="I349" s="55"/>
      <c r="J349" s="55"/>
      <c r="K349" s="55"/>
      <c r="L349" s="55"/>
      <c r="M349" s="56">
        <f t="shared" si="42"/>
        <v>634.385</v>
      </c>
      <c r="N349" s="56">
        <f t="shared" si="43"/>
        <v>80.415</v>
      </c>
      <c r="O349" s="56">
        <f t="shared" si="44"/>
        <v>553.97</v>
      </c>
      <c r="P349" s="119"/>
      <c r="Q349" s="119"/>
    </row>
    <row r="350" s="1" customFormat="1" ht="18" customHeight="1" spans="1:17">
      <c r="A350" s="114" t="s">
        <v>473</v>
      </c>
      <c r="B350" s="47" t="s">
        <v>108</v>
      </c>
      <c r="C350" s="47" t="s">
        <v>585</v>
      </c>
      <c r="D350" s="55">
        <f t="shared" si="40"/>
        <v>82.46</v>
      </c>
      <c r="E350" s="55">
        <f t="shared" si="41"/>
        <v>82.46</v>
      </c>
      <c r="F350" s="71"/>
      <c r="G350" s="55"/>
      <c r="H350" s="55">
        <v>82.46</v>
      </c>
      <c r="I350" s="55"/>
      <c r="J350" s="55"/>
      <c r="K350" s="55"/>
      <c r="L350" s="55"/>
      <c r="M350" s="56">
        <f t="shared" si="42"/>
        <v>1463.665</v>
      </c>
      <c r="N350" s="56">
        <f t="shared" si="43"/>
        <v>185.535</v>
      </c>
      <c r="O350" s="56">
        <f t="shared" si="44"/>
        <v>1278.13</v>
      </c>
      <c r="P350" s="119"/>
      <c r="Q350" s="119"/>
    </row>
    <row r="351" s="1" customFormat="1" ht="18" customHeight="1" spans="1:17">
      <c r="A351" s="114" t="s">
        <v>473</v>
      </c>
      <c r="B351" s="47" t="s">
        <v>108</v>
      </c>
      <c r="C351" s="47" t="s">
        <v>586</v>
      </c>
      <c r="D351" s="55">
        <f t="shared" si="40"/>
        <v>39.4</v>
      </c>
      <c r="E351" s="55">
        <f t="shared" si="41"/>
        <v>39.4</v>
      </c>
      <c r="F351" s="71"/>
      <c r="G351" s="55"/>
      <c r="H351" s="55">
        <v>39.4</v>
      </c>
      <c r="I351" s="55"/>
      <c r="J351" s="55"/>
      <c r="K351" s="55"/>
      <c r="L351" s="55"/>
      <c r="M351" s="56">
        <f t="shared" si="42"/>
        <v>699.35</v>
      </c>
      <c r="N351" s="56">
        <f t="shared" si="43"/>
        <v>88.65</v>
      </c>
      <c r="O351" s="56">
        <f t="shared" si="44"/>
        <v>610.7</v>
      </c>
      <c r="P351" s="119"/>
      <c r="Q351" s="119"/>
    </row>
    <row r="352" s="1" customFormat="1" ht="18" customHeight="1" spans="1:17">
      <c r="A352" s="114" t="s">
        <v>473</v>
      </c>
      <c r="B352" s="47" t="s">
        <v>108</v>
      </c>
      <c r="C352" s="47" t="s">
        <v>587</v>
      </c>
      <c r="D352" s="55">
        <f t="shared" si="40"/>
        <v>60.43</v>
      </c>
      <c r="E352" s="55">
        <f t="shared" si="41"/>
        <v>60.43</v>
      </c>
      <c r="F352" s="71"/>
      <c r="G352" s="55"/>
      <c r="H352" s="55">
        <v>60.43</v>
      </c>
      <c r="I352" s="55"/>
      <c r="J352" s="55"/>
      <c r="K352" s="55"/>
      <c r="L352" s="55"/>
      <c r="M352" s="56">
        <f t="shared" si="42"/>
        <v>1072.6325</v>
      </c>
      <c r="N352" s="56">
        <f t="shared" si="43"/>
        <v>135.9675</v>
      </c>
      <c r="O352" s="56">
        <f t="shared" si="44"/>
        <v>936.665</v>
      </c>
      <c r="P352" s="119"/>
      <c r="Q352" s="119"/>
    </row>
    <row r="353" s="1" customFormat="1" ht="18" customHeight="1" spans="1:17">
      <c r="A353" s="114" t="s">
        <v>473</v>
      </c>
      <c r="B353" s="47" t="s">
        <v>108</v>
      </c>
      <c r="C353" s="47" t="s">
        <v>588</v>
      </c>
      <c r="D353" s="55">
        <f t="shared" si="40"/>
        <v>48.36</v>
      </c>
      <c r="E353" s="55">
        <f t="shared" si="41"/>
        <v>48.36</v>
      </c>
      <c r="F353" s="71"/>
      <c r="G353" s="55"/>
      <c r="H353" s="55">
        <v>48.36</v>
      </c>
      <c r="I353" s="55"/>
      <c r="J353" s="55"/>
      <c r="K353" s="55"/>
      <c r="L353" s="55"/>
      <c r="M353" s="56">
        <f t="shared" si="42"/>
        <v>858.39</v>
      </c>
      <c r="N353" s="56">
        <f t="shared" si="43"/>
        <v>108.81</v>
      </c>
      <c r="O353" s="56">
        <f t="shared" si="44"/>
        <v>749.58</v>
      </c>
      <c r="P353" s="119"/>
      <c r="Q353" s="119"/>
    </row>
    <row r="354" s="1" customFormat="1" ht="18" customHeight="1" spans="1:17">
      <c r="A354" s="114" t="s">
        <v>473</v>
      </c>
      <c r="B354" s="47" t="s">
        <v>108</v>
      </c>
      <c r="C354" s="47" t="s">
        <v>589</v>
      </c>
      <c r="D354" s="55">
        <f t="shared" si="40"/>
        <v>36.29</v>
      </c>
      <c r="E354" s="55">
        <f t="shared" si="41"/>
        <v>36.29</v>
      </c>
      <c r="F354" s="71"/>
      <c r="G354" s="55"/>
      <c r="H354" s="55">
        <v>36.29</v>
      </c>
      <c r="I354" s="55"/>
      <c r="J354" s="55"/>
      <c r="K354" s="55"/>
      <c r="L354" s="55"/>
      <c r="M354" s="56">
        <f t="shared" si="42"/>
        <v>644.1475</v>
      </c>
      <c r="N354" s="56">
        <f t="shared" si="43"/>
        <v>81.6525</v>
      </c>
      <c r="O354" s="56">
        <f t="shared" si="44"/>
        <v>562.495</v>
      </c>
      <c r="P354" s="119"/>
      <c r="Q354" s="119"/>
    </row>
    <row r="355" s="1" customFormat="1" ht="18" customHeight="1" spans="1:17">
      <c r="A355" s="114" t="s">
        <v>473</v>
      </c>
      <c r="B355" s="47" t="s">
        <v>108</v>
      </c>
      <c r="C355" s="47" t="s">
        <v>590</v>
      </c>
      <c r="D355" s="55">
        <f t="shared" si="40"/>
        <v>48.36</v>
      </c>
      <c r="E355" s="55">
        <f t="shared" si="41"/>
        <v>48.36</v>
      </c>
      <c r="F355" s="71"/>
      <c r="G355" s="55"/>
      <c r="H355" s="55">
        <v>48.36</v>
      </c>
      <c r="I355" s="55"/>
      <c r="J355" s="55"/>
      <c r="K355" s="55"/>
      <c r="L355" s="55"/>
      <c r="M355" s="56">
        <f t="shared" si="42"/>
        <v>858.39</v>
      </c>
      <c r="N355" s="56">
        <f t="shared" si="43"/>
        <v>108.81</v>
      </c>
      <c r="O355" s="56">
        <f t="shared" si="44"/>
        <v>749.58</v>
      </c>
      <c r="P355" s="119"/>
      <c r="Q355" s="119"/>
    </row>
    <row r="356" s="1" customFormat="1" ht="18" customHeight="1" spans="1:17">
      <c r="A356" s="114" t="s">
        <v>473</v>
      </c>
      <c r="B356" s="47" t="s">
        <v>108</v>
      </c>
      <c r="C356" s="47" t="s">
        <v>591</v>
      </c>
      <c r="D356" s="55">
        <f t="shared" si="40"/>
        <v>84.65</v>
      </c>
      <c r="E356" s="55">
        <f t="shared" si="41"/>
        <v>84.65</v>
      </c>
      <c r="F356" s="71"/>
      <c r="G356" s="55"/>
      <c r="H356" s="55">
        <v>84.65</v>
      </c>
      <c r="I356" s="55"/>
      <c r="J356" s="55"/>
      <c r="K356" s="55"/>
      <c r="L356" s="55"/>
      <c r="M356" s="56">
        <f t="shared" si="42"/>
        <v>1502.5375</v>
      </c>
      <c r="N356" s="56">
        <f t="shared" si="43"/>
        <v>190.4625</v>
      </c>
      <c r="O356" s="56">
        <f t="shared" si="44"/>
        <v>1312.075</v>
      </c>
      <c r="P356" s="119"/>
      <c r="Q356" s="119"/>
    </row>
    <row r="357" ht="18" customHeight="1" spans="1:15">
      <c r="A357" s="114" t="s">
        <v>473</v>
      </c>
      <c r="B357" s="47" t="s">
        <v>115</v>
      </c>
      <c r="C357" s="47" t="s">
        <v>592</v>
      </c>
      <c r="D357" s="55">
        <f t="shared" si="40"/>
        <v>91</v>
      </c>
      <c r="E357" s="55">
        <f t="shared" si="41"/>
        <v>91</v>
      </c>
      <c r="F357" s="115"/>
      <c r="G357" s="55"/>
      <c r="H357" s="55">
        <f>93-2</f>
        <v>91</v>
      </c>
      <c r="I357" s="55">
        <f t="shared" ref="I357:I394" si="45">J357+K357+L357</f>
        <v>0</v>
      </c>
      <c r="J357" s="55"/>
      <c r="K357" s="55"/>
      <c r="L357" s="55"/>
      <c r="M357" s="56">
        <f t="shared" si="42"/>
        <v>1615.25</v>
      </c>
      <c r="N357" s="56">
        <f t="shared" si="43"/>
        <v>204.75</v>
      </c>
      <c r="O357" s="56">
        <f t="shared" si="44"/>
        <v>1410.5</v>
      </c>
    </row>
    <row r="358" ht="18" customHeight="1" spans="1:15">
      <c r="A358" s="114" t="s">
        <v>473</v>
      </c>
      <c r="B358" s="47" t="s">
        <v>115</v>
      </c>
      <c r="C358" s="47" t="s">
        <v>593</v>
      </c>
      <c r="D358" s="55">
        <f t="shared" si="40"/>
        <v>91</v>
      </c>
      <c r="E358" s="55">
        <f t="shared" si="41"/>
        <v>91</v>
      </c>
      <c r="F358" s="115"/>
      <c r="G358" s="55"/>
      <c r="H358" s="55">
        <f>93-2</f>
        <v>91</v>
      </c>
      <c r="I358" s="55">
        <f t="shared" si="45"/>
        <v>0</v>
      </c>
      <c r="J358" s="55"/>
      <c r="K358" s="55"/>
      <c r="L358" s="55"/>
      <c r="M358" s="56">
        <f t="shared" si="42"/>
        <v>1615.25</v>
      </c>
      <c r="N358" s="56">
        <f t="shared" si="43"/>
        <v>204.75</v>
      </c>
      <c r="O358" s="56">
        <f t="shared" si="44"/>
        <v>1410.5</v>
      </c>
    </row>
    <row r="359" ht="18" customHeight="1" spans="1:15">
      <c r="A359" s="114" t="s">
        <v>473</v>
      </c>
      <c r="B359" s="47" t="s">
        <v>115</v>
      </c>
      <c r="C359" s="47" t="s">
        <v>594</v>
      </c>
      <c r="D359" s="55">
        <f t="shared" si="40"/>
        <v>45.5</v>
      </c>
      <c r="E359" s="55">
        <f t="shared" si="41"/>
        <v>45.5</v>
      </c>
      <c r="F359" s="115"/>
      <c r="G359" s="55"/>
      <c r="H359" s="55">
        <f>46.5-1</f>
        <v>45.5</v>
      </c>
      <c r="I359" s="55">
        <f t="shared" si="45"/>
        <v>0</v>
      </c>
      <c r="J359" s="55"/>
      <c r="K359" s="55"/>
      <c r="L359" s="55"/>
      <c r="M359" s="56">
        <f t="shared" si="42"/>
        <v>807.625</v>
      </c>
      <c r="N359" s="56">
        <f t="shared" si="43"/>
        <v>102.375</v>
      </c>
      <c r="O359" s="56">
        <f t="shared" si="44"/>
        <v>705.25</v>
      </c>
    </row>
    <row r="360" ht="18" customHeight="1" spans="1:15">
      <c r="A360" s="114" t="s">
        <v>473</v>
      </c>
      <c r="B360" s="47" t="s">
        <v>115</v>
      </c>
      <c r="C360" s="47" t="s">
        <v>595</v>
      </c>
      <c r="D360" s="55">
        <f t="shared" si="40"/>
        <v>60.5</v>
      </c>
      <c r="E360" s="55">
        <f t="shared" si="41"/>
        <v>60.5</v>
      </c>
      <c r="F360" s="115"/>
      <c r="G360" s="55"/>
      <c r="H360" s="55">
        <f>62-1.5</f>
        <v>60.5</v>
      </c>
      <c r="I360" s="55">
        <f t="shared" si="45"/>
        <v>0</v>
      </c>
      <c r="J360" s="55"/>
      <c r="K360" s="55"/>
      <c r="L360" s="55"/>
      <c r="M360" s="56">
        <f t="shared" si="42"/>
        <v>1073.875</v>
      </c>
      <c r="N360" s="56">
        <f t="shared" si="43"/>
        <v>136.125</v>
      </c>
      <c r="O360" s="56">
        <f t="shared" si="44"/>
        <v>937.75</v>
      </c>
    </row>
    <row r="361" ht="18" customHeight="1" spans="1:15">
      <c r="A361" s="114" t="s">
        <v>473</v>
      </c>
      <c r="B361" s="47" t="s">
        <v>115</v>
      </c>
      <c r="C361" s="47" t="s">
        <v>596</v>
      </c>
      <c r="D361" s="55">
        <f t="shared" si="40"/>
        <v>30.7</v>
      </c>
      <c r="E361" s="55">
        <f t="shared" si="41"/>
        <v>30.7</v>
      </c>
      <c r="F361" s="115"/>
      <c r="G361" s="55"/>
      <c r="H361" s="55">
        <f>31.2-0.5</f>
        <v>30.7</v>
      </c>
      <c r="I361" s="55">
        <f t="shared" si="45"/>
        <v>0</v>
      </c>
      <c r="J361" s="55"/>
      <c r="K361" s="55"/>
      <c r="L361" s="55"/>
      <c r="M361" s="56">
        <f t="shared" si="42"/>
        <v>544.925</v>
      </c>
      <c r="N361" s="56">
        <f t="shared" si="43"/>
        <v>69.075</v>
      </c>
      <c r="O361" s="56">
        <f t="shared" si="44"/>
        <v>475.85</v>
      </c>
    </row>
    <row r="362" ht="18" customHeight="1" spans="1:15">
      <c r="A362" s="114" t="s">
        <v>473</v>
      </c>
      <c r="B362" s="47" t="s">
        <v>115</v>
      </c>
      <c r="C362" s="47" t="s">
        <v>597</v>
      </c>
      <c r="D362" s="55">
        <f t="shared" si="40"/>
        <v>76</v>
      </c>
      <c r="E362" s="55">
        <f t="shared" si="41"/>
        <v>76</v>
      </c>
      <c r="F362" s="115"/>
      <c r="G362" s="55"/>
      <c r="H362" s="55">
        <f>77.5-1.5</f>
        <v>76</v>
      </c>
      <c r="I362" s="55">
        <f t="shared" si="45"/>
        <v>0</v>
      </c>
      <c r="J362" s="55"/>
      <c r="K362" s="55"/>
      <c r="L362" s="55"/>
      <c r="M362" s="56">
        <f t="shared" si="42"/>
        <v>1349</v>
      </c>
      <c r="N362" s="56">
        <f t="shared" si="43"/>
        <v>171</v>
      </c>
      <c r="O362" s="56">
        <f t="shared" si="44"/>
        <v>1178</v>
      </c>
    </row>
    <row r="363" ht="18" customHeight="1" spans="1:15">
      <c r="A363" s="114" t="s">
        <v>473</v>
      </c>
      <c r="B363" s="47" t="s">
        <v>115</v>
      </c>
      <c r="C363" s="47" t="s">
        <v>105</v>
      </c>
      <c r="D363" s="55">
        <f t="shared" si="40"/>
        <v>60.5</v>
      </c>
      <c r="E363" s="55">
        <f t="shared" si="41"/>
        <v>60.5</v>
      </c>
      <c r="F363" s="115"/>
      <c r="G363" s="55"/>
      <c r="H363" s="55">
        <f>62-1.5</f>
        <v>60.5</v>
      </c>
      <c r="I363" s="55">
        <f t="shared" si="45"/>
        <v>0</v>
      </c>
      <c r="J363" s="55"/>
      <c r="K363" s="55"/>
      <c r="L363" s="55"/>
      <c r="M363" s="56">
        <f t="shared" si="42"/>
        <v>1073.875</v>
      </c>
      <c r="N363" s="56">
        <f t="shared" si="43"/>
        <v>136.125</v>
      </c>
      <c r="O363" s="56">
        <f t="shared" si="44"/>
        <v>937.75</v>
      </c>
    </row>
    <row r="364" ht="18" customHeight="1" spans="1:15">
      <c r="A364" s="114" t="s">
        <v>473</v>
      </c>
      <c r="B364" s="47" t="s">
        <v>115</v>
      </c>
      <c r="C364" s="47" t="s">
        <v>598</v>
      </c>
      <c r="D364" s="55">
        <f t="shared" si="40"/>
        <v>60.5</v>
      </c>
      <c r="E364" s="55">
        <f t="shared" si="41"/>
        <v>60.5</v>
      </c>
      <c r="F364" s="115"/>
      <c r="G364" s="55"/>
      <c r="H364" s="55">
        <f>62-1.5</f>
        <v>60.5</v>
      </c>
      <c r="I364" s="55">
        <f t="shared" si="45"/>
        <v>0</v>
      </c>
      <c r="J364" s="55"/>
      <c r="K364" s="55"/>
      <c r="L364" s="55"/>
      <c r="M364" s="56">
        <f t="shared" si="42"/>
        <v>1073.875</v>
      </c>
      <c r="N364" s="56">
        <f t="shared" si="43"/>
        <v>136.125</v>
      </c>
      <c r="O364" s="56">
        <f t="shared" si="44"/>
        <v>937.75</v>
      </c>
    </row>
    <row r="365" ht="18" customHeight="1" spans="1:15">
      <c r="A365" s="114" t="s">
        <v>473</v>
      </c>
      <c r="B365" s="47" t="s">
        <v>115</v>
      </c>
      <c r="C365" s="47" t="s">
        <v>599</v>
      </c>
      <c r="D365" s="55">
        <f t="shared" si="40"/>
        <v>76</v>
      </c>
      <c r="E365" s="55">
        <f t="shared" si="41"/>
        <v>76</v>
      </c>
      <c r="F365" s="115"/>
      <c r="G365" s="55"/>
      <c r="H365" s="55">
        <f>77.5-1.5</f>
        <v>76</v>
      </c>
      <c r="I365" s="55">
        <f t="shared" si="45"/>
        <v>0</v>
      </c>
      <c r="J365" s="55"/>
      <c r="K365" s="55"/>
      <c r="L365" s="55"/>
      <c r="M365" s="56">
        <f t="shared" si="42"/>
        <v>1349</v>
      </c>
      <c r="N365" s="56">
        <f t="shared" si="43"/>
        <v>171</v>
      </c>
      <c r="O365" s="56">
        <f t="shared" si="44"/>
        <v>1178</v>
      </c>
    </row>
    <row r="366" ht="18" customHeight="1" spans="1:15">
      <c r="A366" s="114" t="s">
        <v>473</v>
      </c>
      <c r="B366" s="47" t="s">
        <v>115</v>
      </c>
      <c r="C366" s="47" t="s">
        <v>600</v>
      </c>
      <c r="D366" s="55">
        <f t="shared" si="40"/>
        <v>76</v>
      </c>
      <c r="E366" s="55">
        <f t="shared" si="41"/>
        <v>76</v>
      </c>
      <c r="F366" s="115"/>
      <c r="G366" s="55"/>
      <c r="H366" s="55">
        <f>77.5-1.5</f>
        <v>76</v>
      </c>
      <c r="I366" s="55">
        <f t="shared" si="45"/>
        <v>0</v>
      </c>
      <c r="J366" s="55"/>
      <c r="K366" s="55"/>
      <c r="L366" s="55"/>
      <c r="M366" s="56">
        <f t="shared" si="42"/>
        <v>1349</v>
      </c>
      <c r="N366" s="56">
        <f t="shared" si="43"/>
        <v>171</v>
      </c>
      <c r="O366" s="56">
        <f t="shared" si="44"/>
        <v>1178</v>
      </c>
    </row>
    <row r="367" ht="18" customHeight="1" spans="1:15">
      <c r="A367" s="114" t="s">
        <v>473</v>
      </c>
      <c r="B367" s="47" t="s">
        <v>115</v>
      </c>
      <c r="C367" s="47" t="s">
        <v>601</v>
      </c>
      <c r="D367" s="55">
        <f t="shared" si="40"/>
        <v>76</v>
      </c>
      <c r="E367" s="55">
        <f t="shared" si="41"/>
        <v>76</v>
      </c>
      <c r="F367" s="115"/>
      <c r="G367" s="55"/>
      <c r="H367" s="55">
        <f>77.5-1.5</f>
        <v>76</v>
      </c>
      <c r="I367" s="55">
        <f t="shared" si="45"/>
        <v>0</v>
      </c>
      <c r="J367" s="55"/>
      <c r="K367" s="55"/>
      <c r="L367" s="55"/>
      <c r="M367" s="56">
        <f t="shared" si="42"/>
        <v>1349</v>
      </c>
      <c r="N367" s="56">
        <f t="shared" si="43"/>
        <v>171</v>
      </c>
      <c r="O367" s="56">
        <f t="shared" si="44"/>
        <v>1178</v>
      </c>
    </row>
    <row r="368" ht="18" customHeight="1" spans="1:15">
      <c r="A368" s="69" t="s">
        <v>473</v>
      </c>
      <c r="B368" s="51" t="s">
        <v>115</v>
      </c>
      <c r="C368" s="51" t="s">
        <v>602</v>
      </c>
      <c r="D368" s="57">
        <f t="shared" si="40"/>
        <v>60.5</v>
      </c>
      <c r="E368" s="57">
        <f t="shared" si="41"/>
        <v>60.5</v>
      </c>
      <c r="F368" s="71"/>
      <c r="G368" s="57"/>
      <c r="H368" s="57">
        <f>62-1.5</f>
        <v>60.5</v>
      </c>
      <c r="I368" s="57">
        <f t="shared" si="45"/>
        <v>0</v>
      </c>
      <c r="J368" s="57"/>
      <c r="K368" s="57"/>
      <c r="L368" s="57"/>
      <c r="M368" s="58">
        <f t="shared" si="42"/>
        <v>1073.875</v>
      </c>
      <c r="N368" s="58">
        <f t="shared" si="43"/>
        <v>136.125</v>
      </c>
      <c r="O368" s="58">
        <f t="shared" si="44"/>
        <v>937.75</v>
      </c>
    </row>
    <row r="369" ht="18" customHeight="1" spans="1:15">
      <c r="A369" s="69" t="s">
        <v>473</v>
      </c>
      <c r="B369" s="51" t="s">
        <v>115</v>
      </c>
      <c r="C369" s="51" t="s">
        <v>603</v>
      </c>
      <c r="D369" s="57">
        <f t="shared" si="40"/>
        <v>45.2</v>
      </c>
      <c r="E369" s="57">
        <f t="shared" si="41"/>
        <v>45.2</v>
      </c>
      <c r="F369" s="71"/>
      <c r="G369" s="57"/>
      <c r="H369" s="57">
        <f>46.2-1</f>
        <v>45.2</v>
      </c>
      <c r="I369" s="57">
        <f t="shared" si="45"/>
        <v>0</v>
      </c>
      <c r="J369" s="57"/>
      <c r="K369" s="57"/>
      <c r="L369" s="57"/>
      <c r="M369" s="58">
        <f t="shared" si="42"/>
        <v>802.3</v>
      </c>
      <c r="N369" s="58">
        <f t="shared" si="43"/>
        <v>101.7</v>
      </c>
      <c r="O369" s="58">
        <f t="shared" si="44"/>
        <v>700.6</v>
      </c>
    </row>
    <row r="370" ht="18" customHeight="1" spans="1:15">
      <c r="A370" s="114" t="s">
        <v>473</v>
      </c>
      <c r="B370" s="47" t="s">
        <v>115</v>
      </c>
      <c r="C370" s="47" t="s">
        <v>604</v>
      </c>
      <c r="D370" s="55">
        <f t="shared" si="40"/>
        <v>76</v>
      </c>
      <c r="E370" s="55">
        <f t="shared" si="41"/>
        <v>76</v>
      </c>
      <c r="F370" s="115"/>
      <c r="G370" s="55"/>
      <c r="H370" s="55">
        <f>77.5-1.5</f>
        <v>76</v>
      </c>
      <c r="I370" s="55">
        <f t="shared" si="45"/>
        <v>0</v>
      </c>
      <c r="J370" s="55"/>
      <c r="K370" s="55"/>
      <c r="L370" s="55"/>
      <c r="M370" s="56">
        <f t="shared" si="42"/>
        <v>1349</v>
      </c>
      <c r="N370" s="56">
        <f t="shared" si="43"/>
        <v>171</v>
      </c>
      <c r="O370" s="56">
        <f t="shared" si="44"/>
        <v>1178</v>
      </c>
    </row>
    <row r="371" ht="18" customHeight="1" spans="1:15">
      <c r="A371" s="114" t="s">
        <v>473</v>
      </c>
      <c r="B371" s="47" t="s">
        <v>115</v>
      </c>
      <c r="C371" s="47" t="s">
        <v>605</v>
      </c>
      <c r="D371" s="55">
        <f t="shared" si="40"/>
        <v>136.4</v>
      </c>
      <c r="E371" s="55">
        <f t="shared" si="41"/>
        <v>136.4</v>
      </c>
      <c r="F371" s="115"/>
      <c r="G371" s="55"/>
      <c r="H371" s="55">
        <f>139.5-3.1</f>
        <v>136.4</v>
      </c>
      <c r="I371" s="55">
        <f t="shared" si="45"/>
        <v>0</v>
      </c>
      <c r="J371" s="55"/>
      <c r="K371" s="55"/>
      <c r="L371" s="55"/>
      <c r="M371" s="56">
        <f t="shared" si="42"/>
        <v>2421.1</v>
      </c>
      <c r="N371" s="56">
        <f t="shared" si="43"/>
        <v>306.9</v>
      </c>
      <c r="O371" s="56">
        <f t="shared" si="44"/>
        <v>2114.2</v>
      </c>
    </row>
    <row r="372" ht="18" customHeight="1" spans="1:15">
      <c r="A372" s="114" t="s">
        <v>473</v>
      </c>
      <c r="B372" s="47" t="s">
        <v>115</v>
      </c>
      <c r="C372" s="47" t="s">
        <v>606</v>
      </c>
      <c r="D372" s="55">
        <f t="shared" si="40"/>
        <v>45.5</v>
      </c>
      <c r="E372" s="55">
        <f t="shared" si="41"/>
        <v>45.5</v>
      </c>
      <c r="F372" s="115"/>
      <c r="G372" s="55"/>
      <c r="H372" s="55">
        <f>46.5-1</f>
        <v>45.5</v>
      </c>
      <c r="I372" s="55">
        <f t="shared" si="45"/>
        <v>0</v>
      </c>
      <c r="J372" s="55"/>
      <c r="K372" s="55"/>
      <c r="L372" s="55"/>
      <c r="M372" s="56">
        <f t="shared" si="42"/>
        <v>807.625</v>
      </c>
      <c r="N372" s="56">
        <f t="shared" si="43"/>
        <v>102.375</v>
      </c>
      <c r="O372" s="56">
        <f t="shared" si="44"/>
        <v>705.25</v>
      </c>
    </row>
    <row r="373" ht="18" customHeight="1" spans="1:15">
      <c r="A373" s="114" t="s">
        <v>473</v>
      </c>
      <c r="B373" s="47" t="s">
        <v>115</v>
      </c>
      <c r="C373" s="47" t="s">
        <v>607</v>
      </c>
      <c r="D373" s="55">
        <f t="shared" si="40"/>
        <v>60.5</v>
      </c>
      <c r="E373" s="55">
        <f t="shared" si="41"/>
        <v>60.5</v>
      </c>
      <c r="F373" s="115"/>
      <c r="G373" s="55"/>
      <c r="H373" s="55">
        <f>62-1.5</f>
        <v>60.5</v>
      </c>
      <c r="I373" s="55">
        <f t="shared" si="45"/>
        <v>0</v>
      </c>
      <c r="J373" s="55"/>
      <c r="K373" s="55"/>
      <c r="L373" s="55"/>
      <c r="M373" s="56">
        <f t="shared" si="42"/>
        <v>1073.875</v>
      </c>
      <c r="N373" s="56">
        <f t="shared" si="43"/>
        <v>136.125</v>
      </c>
      <c r="O373" s="56">
        <f t="shared" si="44"/>
        <v>937.75</v>
      </c>
    </row>
    <row r="374" ht="18" customHeight="1" spans="1:15">
      <c r="A374" s="114" t="s">
        <v>473</v>
      </c>
      <c r="B374" s="47" t="s">
        <v>115</v>
      </c>
      <c r="C374" s="47" t="s">
        <v>608</v>
      </c>
      <c r="D374" s="55">
        <f t="shared" si="40"/>
        <v>30.5</v>
      </c>
      <c r="E374" s="55">
        <f t="shared" si="41"/>
        <v>30.5</v>
      </c>
      <c r="F374" s="115"/>
      <c r="G374" s="55"/>
      <c r="H374" s="55">
        <f>31.2-0.7</f>
        <v>30.5</v>
      </c>
      <c r="I374" s="55">
        <f t="shared" si="45"/>
        <v>0</v>
      </c>
      <c r="J374" s="55"/>
      <c r="K374" s="55"/>
      <c r="L374" s="55"/>
      <c r="M374" s="56">
        <f t="shared" si="42"/>
        <v>541.375</v>
      </c>
      <c r="N374" s="56">
        <f t="shared" si="43"/>
        <v>68.625</v>
      </c>
      <c r="O374" s="56">
        <f t="shared" si="44"/>
        <v>472.75</v>
      </c>
    </row>
    <row r="375" ht="18" customHeight="1" spans="1:15">
      <c r="A375" s="69" t="s">
        <v>473</v>
      </c>
      <c r="B375" s="51" t="s">
        <v>115</v>
      </c>
      <c r="C375" s="51" t="s">
        <v>609</v>
      </c>
      <c r="D375" s="57">
        <f t="shared" si="40"/>
        <v>45.5</v>
      </c>
      <c r="E375" s="57">
        <f t="shared" si="41"/>
        <v>45.5</v>
      </c>
      <c r="F375" s="71"/>
      <c r="G375" s="57"/>
      <c r="H375" s="57">
        <f>46.5-1</f>
        <v>45.5</v>
      </c>
      <c r="I375" s="57">
        <f t="shared" si="45"/>
        <v>0</v>
      </c>
      <c r="J375" s="57"/>
      <c r="K375" s="57"/>
      <c r="L375" s="57"/>
      <c r="M375" s="58">
        <f t="shared" si="42"/>
        <v>807.625</v>
      </c>
      <c r="N375" s="58">
        <f t="shared" si="43"/>
        <v>102.375</v>
      </c>
      <c r="O375" s="58">
        <f t="shared" si="44"/>
        <v>705.25</v>
      </c>
    </row>
    <row r="376" ht="18" customHeight="1" spans="1:15">
      <c r="A376" s="114" t="s">
        <v>473</v>
      </c>
      <c r="B376" s="47" t="s">
        <v>115</v>
      </c>
      <c r="C376" s="47" t="s">
        <v>610</v>
      </c>
      <c r="D376" s="55">
        <f t="shared" si="40"/>
        <v>91</v>
      </c>
      <c r="E376" s="55">
        <f t="shared" si="41"/>
        <v>91</v>
      </c>
      <c r="F376" s="115"/>
      <c r="G376" s="55"/>
      <c r="H376" s="55">
        <f>93-2</f>
        <v>91</v>
      </c>
      <c r="I376" s="55">
        <f t="shared" si="45"/>
        <v>0</v>
      </c>
      <c r="J376" s="55"/>
      <c r="K376" s="55"/>
      <c r="L376" s="55"/>
      <c r="M376" s="56">
        <f t="shared" si="42"/>
        <v>1615.25</v>
      </c>
      <c r="N376" s="56">
        <f t="shared" si="43"/>
        <v>204.75</v>
      </c>
      <c r="O376" s="56">
        <f t="shared" si="44"/>
        <v>1410.5</v>
      </c>
    </row>
    <row r="377" ht="18" customHeight="1" spans="1:15">
      <c r="A377" s="114" t="s">
        <v>473</v>
      </c>
      <c r="B377" s="47" t="s">
        <v>115</v>
      </c>
      <c r="C377" s="47" t="s">
        <v>611</v>
      </c>
      <c r="D377" s="55">
        <f t="shared" si="40"/>
        <v>75.8</v>
      </c>
      <c r="E377" s="55">
        <f t="shared" si="41"/>
        <v>75.8</v>
      </c>
      <c r="F377" s="115"/>
      <c r="G377" s="55"/>
      <c r="H377" s="55">
        <f>77.5-1.7</f>
        <v>75.8</v>
      </c>
      <c r="I377" s="55">
        <f t="shared" si="45"/>
        <v>0</v>
      </c>
      <c r="J377" s="55"/>
      <c r="K377" s="55"/>
      <c r="L377" s="55"/>
      <c r="M377" s="56">
        <f t="shared" si="42"/>
        <v>1345.45</v>
      </c>
      <c r="N377" s="56">
        <f t="shared" si="43"/>
        <v>170.55</v>
      </c>
      <c r="O377" s="56">
        <f t="shared" si="44"/>
        <v>1174.9</v>
      </c>
    </row>
    <row r="378" ht="18" customHeight="1" spans="1:15">
      <c r="A378" s="69" t="s">
        <v>473</v>
      </c>
      <c r="B378" s="51" t="s">
        <v>144</v>
      </c>
      <c r="C378" s="51" t="s">
        <v>612</v>
      </c>
      <c r="D378" s="57">
        <f t="shared" ref="D378:D394" si="46">E378+I378</f>
        <v>20</v>
      </c>
      <c r="E378" s="57">
        <f t="shared" ref="E378:E394" si="47">F378+G378+H378</f>
        <v>20</v>
      </c>
      <c r="F378" s="57"/>
      <c r="G378" s="57"/>
      <c r="H378" s="57">
        <v>20</v>
      </c>
      <c r="I378" s="57">
        <f t="shared" si="45"/>
        <v>0</v>
      </c>
      <c r="J378" s="57"/>
      <c r="K378" s="57"/>
      <c r="L378" s="57"/>
      <c r="M378" s="58">
        <f t="shared" ref="M378:M394" si="48">D378*17.75</f>
        <v>355</v>
      </c>
      <c r="N378" s="58">
        <f t="shared" ref="N378:N394" si="49">D378*2.25</f>
        <v>45</v>
      </c>
      <c r="O378" s="58">
        <f t="shared" ref="O378:O394" si="50">M378-N378</f>
        <v>310</v>
      </c>
    </row>
    <row r="379" ht="18" customHeight="1" spans="1:15">
      <c r="A379" s="69" t="s">
        <v>473</v>
      </c>
      <c r="B379" s="51" t="s">
        <v>144</v>
      </c>
      <c r="C379" s="51" t="s">
        <v>305</v>
      </c>
      <c r="D379" s="57">
        <f t="shared" si="46"/>
        <v>30</v>
      </c>
      <c r="E379" s="57">
        <f t="shared" si="47"/>
        <v>30</v>
      </c>
      <c r="F379" s="57"/>
      <c r="G379" s="57"/>
      <c r="H379" s="57">
        <v>30</v>
      </c>
      <c r="I379" s="57">
        <f t="shared" si="45"/>
        <v>0</v>
      </c>
      <c r="J379" s="57"/>
      <c r="K379" s="57"/>
      <c r="L379" s="57"/>
      <c r="M379" s="58">
        <f t="shared" si="48"/>
        <v>532.5</v>
      </c>
      <c r="N379" s="58">
        <f t="shared" si="49"/>
        <v>67.5</v>
      </c>
      <c r="O379" s="58">
        <f t="shared" si="50"/>
        <v>465</v>
      </c>
    </row>
    <row r="380" ht="18" customHeight="1" spans="1:15">
      <c r="A380" s="69" t="s">
        <v>473</v>
      </c>
      <c r="B380" s="51" t="s">
        <v>144</v>
      </c>
      <c r="C380" s="51" t="s">
        <v>613</v>
      </c>
      <c r="D380" s="57">
        <f t="shared" si="46"/>
        <v>97</v>
      </c>
      <c r="E380" s="57">
        <f t="shared" si="47"/>
        <v>97</v>
      </c>
      <c r="F380" s="57"/>
      <c r="G380" s="57"/>
      <c r="H380" s="57">
        <v>97</v>
      </c>
      <c r="I380" s="57">
        <f t="shared" si="45"/>
        <v>0</v>
      </c>
      <c r="J380" s="57"/>
      <c r="K380" s="57"/>
      <c r="L380" s="57"/>
      <c r="M380" s="58">
        <f t="shared" si="48"/>
        <v>1721.75</v>
      </c>
      <c r="N380" s="58">
        <f t="shared" si="49"/>
        <v>218.25</v>
      </c>
      <c r="O380" s="58">
        <f t="shared" si="50"/>
        <v>1503.5</v>
      </c>
    </row>
    <row r="381" ht="18" customHeight="1" spans="1:15">
      <c r="A381" s="69" t="s">
        <v>473</v>
      </c>
      <c r="B381" s="51" t="s">
        <v>144</v>
      </c>
      <c r="C381" s="51" t="s">
        <v>614</v>
      </c>
      <c r="D381" s="57">
        <f t="shared" si="46"/>
        <v>50</v>
      </c>
      <c r="E381" s="57">
        <f t="shared" si="47"/>
        <v>50</v>
      </c>
      <c r="F381" s="57"/>
      <c r="G381" s="57"/>
      <c r="H381" s="57">
        <v>50</v>
      </c>
      <c r="I381" s="57">
        <f t="shared" si="45"/>
        <v>0</v>
      </c>
      <c r="J381" s="57"/>
      <c r="K381" s="57"/>
      <c r="L381" s="57"/>
      <c r="M381" s="58">
        <f t="shared" si="48"/>
        <v>887.5</v>
      </c>
      <c r="N381" s="58">
        <f t="shared" si="49"/>
        <v>112.5</v>
      </c>
      <c r="O381" s="58">
        <f t="shared" si="50"/>
        <v>775</v>
      </c>
    </row>
    <row r="382" ht="18" customHeight="1" spans="1:15">
      <c r="A382" s="69" t="s">
        <v>473</v>
      </c>
      <c r="B382" s="51" t="s">
        <v>144</v>
      </c>
      <c r="C382" s="51" t="s">
        <v>615</v>
      </c>
      <c r="D382" s="57">
        <f t="shared" si="46"/>
        <v>40</v>
      </c>
      <c r="E382" s="57">
        <f t="shared" si="47"/>
        <v>40</v>
      </c>
      <c r="F382" s="57"/>
      <c r="G382" s="57"/>
      <c r="H382" s="57">
        <v>40</v>
      </c>
      <c r="I382" s="57">
        <f t="shared" si="45"/>
        <v>0</v>
      </c>
      <c r="J382" s="57"/>
      <c r="K382" s="57"/>
      <c r="L382" s="57"/>
      <c r="M382" s="58">
        <f t="shared" si="48"/>
        <v>710</v>
      </c>
      <c r="N382" s="58">
        <f t="shared" si="49"/>
        <v>90</v>
      </c>
      <c r="O382" s="58">
        <f t="shared" si="50"/>
        <v>620</v>
      </c>
    </row>
    <row r="383" ht="18" customHeight="1" spans="1:15">
      <c r="A383" s="69" t="s">
        <v>473</v>
      </c>
      <c r="B383" s="51" t="s">
        <v>144</v>
      </c>
      <c r="C383" s="51" t="s">
        <v>616</v>
      </c>
      <c r="D383" s="57">
        <f t="shared" si="46"/>
        <v>20</v>
      </c>
      <c r="E383" s="57">
        <f t="shared" si="47"/>
        <v>20</v>
      </c>
      <c r="F383" s="57"/>
      <c r="G383" s="57"/>
      <c r="H383" s="57">
        <v>20</v>
      </c>
      <c r="I383" s="57">
        <f t="shared" si="45"/>
        <v>0</v>
      </c>
      <c r="J383" s="57"/>
      <c r="K383" s="57"/>
      <c r="L383" s="57"/>
      <c r="M383" s="58">
        <f t="shared" si="48"/>
        <v>355</v>
      </c>
      <c r="N383" s="58">
        <f t="shared" si="49"/>
        <v>45</v>
      </c>
      <c r="O383" s="58">
        <f t="shared" si="50"/>
        <v>310</v>
      </c>
    </row>
    <row r="384" ht="18" customHeight="1" spans="1:15">
      <c r="A384" s="69" t="s">
        <v>473</v>
      </c>
      <c r="B384" s="51" t="s">
        <v>144</v>
      </c>
      <c r="C384" s="51" t="s">
        <v>617</v>
      </c>
      <c r="D384" s="57">
        <f t="shared" si="46"/>
        <v>10</v>
      </c>
      <c r="E384" s="57">
        <f t="shared" si="47"/>
        <v>10</v>
      </c>
      <c r="F384" s="57"/>
      <c r="G384" s="57"/>
      <c r="H384" s="57">
        <v>10</v>
      </c>
      <c r="I384" s="57">
        <f t="shared" si="45"/>
        <v>0</v>
      </c>
      <c r="J384" s="57"/>
      <c r="K384" s="57"/>
      <c r="L384" s="57"/>
      <c r="M384" s="58">
        <f t="shared" si="48"/>
        <v>177.5</v>
      </c>
      <c r="N384" s="58">
        <f t="shared" si="49"/>
        <v>22.5</v>
      </c>
      <c r="O384" s="58">
        <f t="shared" si="50"/>
        <v>155</v>
      </c>
    </row>
    <row r="385" ht="18" customHeight="1" spans="1:15">
      <c r="A385" s="69" t="s">
        <v>473</v>
      </c>
      <c r="B385" s="51" t="s">
        <v>144</v>
      </c>
      <c r="C385" s="51" t="s">
        <v>618</v>
      </c>
      <c r="D385" s="57">
        <f t="shared" si="46"/>
        <v>30</v>
      </c>
      <c r="E385" s="57">
        <f t="shared" si="47"/>
        <v>30</v>
      </c>
      <c r="F385" s="57"/>
      <c r="G385" s="57"/>
      <c r="H385" s="57">
        <v>30</v>
      </c>
      <c r="I385" s="57">
        <f t="shared" si="45"/>
        <v>0</v>
      </c>
      <c r="J385" s="57"/>
      <c r="K385" s="57"/>
      <c r="L385" s="57"/>
      <c r="M385" s="58">
        <f t="shared" si="48"/>
        <v>532.5</v>
      </c>
      <c r="N385" s="58">
        <f t="shared" si="49"/>
        <v>67.5</v>
      </c>
      <c r="O385" s="58">
        <f t="shared" si="50"/>
        <v>465</v>
      </c>
    </row>
    <row r="386" ht="18" customHeight="1" spans="1:15">
      <c r="A386" s="69" t="s">
        <v>473</v>
      </c>
      <c r="B386" s="51" t="s">
        <v>144</v>
      </c>
      <c r="C386" s="51" t="s">
        <v>619</v>
      </c>
      <c r="D386" s="57">
        <f t="shared" si="46"/>
        <v>30</v>
      </c>
      <c r="E386" s="57">
        <f t="shared" si="47"/>
        <v>30</v>
      </c>
      <c r="F386" s="57"/>
      <c r="G386" s="57"/>
      <c r="H386" s="57">
        <v>30</v>
      </c>
      <c r="I386" s="57">
        <f t="shared" si="45"/>
        <v>0</v>
      </c>
      <c r="J386" s="57"/>
      <c r="K386" s="57"/>
      <c r="L386" s="57"/>
      <c r="M386" s="58">
        <f t="shared" si="48"/>
        <v>532.5</v>
      </c>
      <c r="N386" s="58">
        <f t="shared" si="49"/>
        <v>67.5</v>
      </c>
      <c r="O386" s="58">
        <f t="shared" si="50"/>
        <v>465</v>
      </c>
    </row>
    <row r="387" ht="18" customHeight="1" spans="1:15">
      <c r="A387" s="69" t="s">
        <v>473</v>
      </c>
      <c r="B387" s="51" t="s">
        <v>144</v>
      </c>
      <c r="C387" s="51" t="s">
        <v>620</v>
      </c>
      <c r="D387" s="57">
        <f t="shared" si="46"/>
        <v>20</v>
      </c>
      <c r="E387" s="57">
        <f t="shared" si="47"/>
        <v>20</v>
      </c>
      <c r="F387" s="57"/>
      <c r="G387" s="57"/>
      <c r="H387" s="57">
        <v>20</v>
      </c>
      <c r="I387" s="57">
        <f t="shared" si="45"/>
        <v>0</v>
      </c>
      <c r="J387" s="57"/>
      <c r="K387" s="57"/>
      <c r="L387" s="57"/>
      <c r="M387" s="58">
        <f t="shared" si="48"/>
        <v>355</v>
      </c>
      <c r="N387" s="58">
        <f t="shared" si="49"/>
        <v>45</v>
      </c>
      <c r="O387" s="58">
        <f t="shared" si="50"/>
        <v>310</v>
      </c>
    </row>
    <row r="388" ht="18" customHeight="1" spans="1:15">
      <c r="A388" s="69" t="s">
        <v>473</v>
      </c>
      <c r="B388" s="51" t="s">
        <v>144</v>
      </c>
      <c r="C388" s="51" t="s">
        <v>621</v>
      </c>
      <c r="D388" s="57">
        <f t="shared" si="46"/>
        <v>20</v>
      </c>
      <c r="E388" s="57">
        <f t="shared" si="47"/>
        <v>20</v>
      </c>
      <c r="F388" s="57"/>
      <c r="G388" s="57"/>
      <c r="H388" s="57">
        <v>20</v>
      </c>
      <c r="I388" s="57">
        <f t="shared" si="45"/>
        <v>0</v>
      </c>
      <c r="J388" s="57"/>
      <c r="K388" s="57"/>
      <c r="L388" s="57"/>
      <c r="M388" s="58">
        <f t="shared" si="48"/>
        <v>355</v>
      </c>
      <c r="N388" s="58">
        <f t="shared" si="49"/>
        <v>45</v>
      </c>
      <c r="O388" s="58">
        <f t="shared" si="50"/>
        <v>310</v>
      </c>
    </row>
    <row r="389" ht="18" customHeight="1" spans="1:15">
      <c r="A389" s="69" t="s">
        <v>473</v>
      </c>
      <c r="B389" s="51" t="s">
        <v>144</v>
      </c>
      <c r="C389" s="51" t="s">
        <v>622</v>
      </c>
      <c r="D389" s="57">
        <f t="shared" si="46"/>
        <v>30</v>
      </c>
      <c r="E389" s="57">
        <f t="shared" si="47"/>
        <v>30</v>
      </c>
      <c r="F389" s="57"/>
      <c r="G389" s="57"/>
      <c r="H389" s="57">
        <v>30</v>
      </c>
      <c r="I389" s="57">
        <f t="shared" si="45"/>
        <v>0</v>
      </c>
      <c r="J389" s="57"/>
      <c r="K389" s="57"/>
      <c r="L389" s="57"/>
      <c r="M389" s="58">
        <f t="shared" si="48"/>
        <v>532.5</v>
      </c>
      <c r="N389" s="58">
        <f t="shared" si="49"/>
        <v>67.5</v>
      </c>
      <c r="O389" s="58">
        <f t="shared" si="50"/>
        <v>465</v>
      </c>
    </row>
    <row r="390" ht="18" customHeight="1" spans="1:15">
      <c r="A390" s="69" t="s">
        <v>473</v>
      </c>
      <c r="B390" s="51" t="s">
        <v>144</v>
      </c>
      <c r="C390" s="51" t="s">
        <v>623</v>
      </c>
      <c r="D390" s="57">
        <f t="shared" si="46"/>
        <v>44</v>
      </c>
      <c r="E390" s="57">
        <f t="shared" si="47"/>
        <v>44</v>
      </c>
      <c r="F390" s="57"/>
      <c r="G390" s="57"/>
      <c r="H390" s="57">
        <v>44</v>
      </c>
      <c r="I390" s="57">
        <f t="shared" si="45"/>
        <v>0</v>
      </c>
      <c r="J390" s="57"/>
      <c r="K390" s="57"/>
      <c r="L390" s="57"/>
      <c r="M390" s="58">
        <f t="shared" si="48"/>
        <v>781</v>
      </c>
      <c r="N390" s="58">
        <f t="shared" si="49"/>
        <v>99</v>
      </c>
      <c r="O390" s="58">
        <f t="shared" si="50"/>
        <v>682</v>
      </c>
    </row>
    <row r="391" ht="18" customHeight="1" spans="1:15">
      <c r="A391" s="69" t="s">
        <v>473</v>
      </c>
      <c r="B391" s="51" t="s">
        <v>144</v>
      </c>
      <c r="C391" s="51" t="s">
        <v>624</v>
      </c>
      <c r="D391" s="57">
        <f t="shared" si="46"/>
        <v>30</v>
      </c>
      <c r="E391" s="57">
        <f t="shared" si="47"/>
        <v>30</v>
      </c>
      <c r="F391" s="57"/>
      <c r="G391" s="57"/>
      <c r="H391" s="57">
        <v>30</v>
      </c>
      <c r="I391" s="57">
        <f t="shared" si="45"/>
        <v>0</v>
      </c>
      <c r="J391" s="57"/>
      <c r="K391" s="57"/>
      <c r="L391" s="57"/>
      <c r="M391" s="58">
        <f t="shared" si="48"/>
        <v>532.5</v>
      </c>
      <c r="N391" s="58">
        <f t="shared" si="49"/>
        <v>67.5</v>
      </c>
      <c r="O391" s="58">
        <f t="shared" si="50"/>
        <v>465</v>
      </c>
    </row>
    <row r="392" ht="18" customHeight="1" spans="1:15">
      <c r="A392" s="69" t="s">
        <v>473</v>
      </c>
      <c r="B392" s="51" t="s">
        <v>144</v>
      </c>
      <c r="C392" s="51" t="s">
        <v>625</v>
      </c>
      <c r="D392" s="57">
        <f t="shared" si="46"/>
        <v>50</v>
      </c>
      <c r="E392" s="57">
        <f t="shared" si="47"/>
        <v>50</v>
      </c>
      <c r="F392" s="57"/>
      <c r="G392" s="57"/>
      <c r="H392" s="57">
        <v>50</v>
      </c>
      <c r="I392" s="57">
        <f t="shared" si="45"/>
        <v>0</v>
      </c>
      <c r="J392" s="57"/>
      <c r="K392" s="57"/>
      <c r="L392" s="57"/>
      <c r="M392" s="58">
        <f t="shared" si="48"/>
        <v>887.5</v>
      </c>
      <c r="N392" s="58">
        <f t="shared" si="49"/>
        <v>112.5</v>
      </c>
      <c r="O392" s="58">
        <f t="shared" si="50"/>
        <v>775</v>
      </c>
    </row>
    <row r="393" ht="18" customHeight="1" spans="1:15">
      <c r="A393" s="69" t="s">
        <v>473</v>
      </c>
      <c r="B393" s="51" t="s">
        <v>148</v>
      </c>
      <c r="C393" s="51" t="s">
        <v>626</v>
      </c>
      <c r="D393" s="57">
        <f t="shared" si="46"/>
        <v>51</v>
      </c>
      <c r="E393" s="57">
        <f t="shared" si="47"/>
        <v>51</v>
      </c>
      <c r="F393" s="71"/>
      <c r="G393" s="57"/>
      <c r="H393" s="57">
        <v>51</v>
      </c>
      <c r="I393" s="57">
        <f t="shared" si="45"/>
        <v>0</v>
      </c>
      <c r="J393" s="57"/>
      <c r="K393" s="57"/>
      <c r="L393" s="57"/>
      <c r="M393" s="58">
        <f t="shared" si="48"/>
        <v>905.25</v>
      </c>
      <c r="N393" s="58">
        <f t="shared" si="49"/>
        <v>114.75</v>
      </c>
      <c r="O393" s="58">
        <f t="shared" si="50"/>
        <v>790.5</v>
      </c>
    </row>
    <row r="394" ht="18" customHeight="1" spans="1:15">
      <c r="A394" s="69" t="s">
        <v>473</v>
      </c>
      <c r="B394" s="51" t="s">
        <v>148</v>
      </c>
      <c r="C394" s="51" t="s">
        <v>627</v>
      </c>
      <c r="D394" s="57">
        <f t="shared" si="46"/>
        <v>51</v>
      </c>
      <c r="E394" s="57">
        <f t="shared" si="47"/>
        <v>51</v>
      </c>
      <c r="F394" s="57"/>
      <c r="G394" s="57"/>
      <c r="H394" s="57">
        <v>51</v>
      </c>
      <c r="I394" s="57">
        <f t="shared" si="45"/>
        <v>0</v>
      </c>
      <c r="J394" s="57"/>
      <c r="K394" s="57"/>
      <c r="L394" s="57"/>
      <c r="M394" s="58">
        <f t="shared" si="48"/>
        <v>905.25</v>
      </c>
      <c r="N394" s="58">
        <f t="shared" si="49"/>
        <v>114.75</v>
      </c>
      <c r="O394" s="58">
        <f t="shared" si="50"/>
        <v>790.5</v>
      </c>
    </row>
    <row r="395" ht="18" customHeight="1" spans="1:15">
      <c r="A395" s="69" t="s">
        <v>473</v>
      </c>
      <c r="B395" s="51" t="s">
        <v>148</v>
      </c>
      <c r="C395" s="51" t="s">
        <v>628</v>
      </c>
      <c r="D395" s="57">
        <f t="shared" ref="D395:D459" si="51">E395+I395</f>
        <v>51</v>
      </c>
      <c r="E395" s="57">
        <f t="shared" ref="E395:E459" si="52">F395+G395+H395</f>
        <v>51</v>
      </c>
      <c r="F395" s="71"/>
      <c r="G395" s="57"/>
      <c r="H395" s="57">
        <v>51</v>
      </c>
      <c r="I395" s="57">
        <f t="shared" ref="I395:I459" si="53">J395+K395+L395</f>
        <v>0</v>
      </c>
      <c r="J395" s="57"/>
      <c r="K395" s="57"/>
      <c r="L395" s="57"/>
      <c r="M395" s="58">
        <f t="shared" ref="M395:M459" si="54">D395*17.75</f>
        <v>905.25</v>
      </c>
      <c r="N395" s="58">
        <f t="shared" ref="N395:N459" si="55">D395*2.25</f>
        <v>114.75</v>
      </c>
      <c r="O395" s="58">
        <f t="shared" ref="O395:O459" si="56">M395-N395</f>
        <v>790.5</v>
      </c>
    </row>
    <row r="396" ht="18" customHeight="1" spans="1:15">
      <c r="A396" s="69" t="s">
        <v>473</v>
      </c>
      <c r="B396" s="51" t="s">
        <v>148</v>
      </c>
      <c r="C396" s="51" t="s">
        <v>629</v>
      </c>
      <c r="D396" s="57">
        <f t="shared" si="51"/>
        <v>51</v>
      </c>
      <c r="E396" s="57">
        <f t="shared" si="52"/>
        <v>51</v>
      </c>
      <c r="F396" s="71"/>
      <c r="G396" s="57"/>
      <c r="H396" s="57">
        <v>51</v>
      </c>
      <c r="I396" s="57">
        <f t="shared" si="53"/>
        <v>0</v>
      </c>
      <c r="J396" s="57"/>
      <c r="K396" s="57"/>
      <c r="L396" s="57"/>
      <c r="M396" s="58">
        <f t="shared" si="54"/>
        <v>905.25</v>
      </c>
      <c r="N396" s="58">
        <f t="shared" si="55"/>
        <v>114.75</v>
      </c>
      <c r="O396" s="58">
        <f t="shared" si="56"/>
        <v>790.5</v>
      </c>
    </row>
    <row r="397" ht="18" customHeight="1" spans="1:15">
      <c r="A397" s="69" t="s">
        <v>473</v>
      </c>
      <c r="B397" s="51" t="s">
        <v>148</v>
      </c>
      <c r="C397" s="51" t="s">
        <v>630</v>
      </c>
      <c r="D397" s="57">
        <f t="shared" si="51"/>
        <v>51</v>
      </c>
      <c r="E397" s="57">
        <f t="shared" si="52"/>
        <v>51</v>
      </c>
      <c r="F397" s="71"/>
      <c r="G397" s="57"/>
      <c r="H397" s="57">
        <v>51</v>
      </c>
      <c r="I397" s="57">
        <f t="shared" si="53"/>
        <v>0</v>
      </c>
      <c r="J397" s="57"/>
      <c r="K397" s="57"/>
      <c r="L397" s="57"/>
      <c r="M397" s="58">
        <f t="shared" si="54"/>
        <v>905.25</v>
      </c>
      <c r="N397" s="58">
        <f t="shared" si="55"/>
        <v>114.75</v>
      </c>
      <c r="O397" s="58">
        <f t="shared" si="56"/>
        <v>790.5</v>
      </c>
    </row>
    <row r="398" ht="18" customHeight="1" spans="1:15">
      <c r="A398" s="69" t="s">
        <v>473</v>
      </c>
      <c r="B398" s="51" t="s">
        <v>148</v>
      </c>
      <c r="C398" s="51" t="s">
        <v>631</v>
      </c>
      <c r="D398" s="57">
        <f t="shared" si="51"/>
        <v>51</v>
      </c>
      <c r="E398" s="57">
        <f t="shared" si="52"/>
        <v>51</v>
      </c>
      <c r="F398" s="71"/>
      <c r="G398" s="57"/>
      <c r="H398" s="57">
        <v>51</v>
      </c>
      <c r="I398" s="57">
        <f t="shared" si="53"/>
        <v>0</v>
      </c>
      <c r="J398" s="57"/>
      <c r="K398" s="57"/>
      <c r="L398" s="57"/>
      <c r="M398" s="58">
        <f t="shared" si="54"/>
        <v>905.25</v>
      </c>
      <c r="N398" s="58">
        <f t="shared" si="55"/>
        <v>114.75</v>
      </c>
      <c r="O398" s="58">
        <f t="shared" si="56"/>
        <v>790.5</v>
      </c>
    </row>
    <row r="399" ht="18" customHeight="1" spans="1:15">
      <c r="A399" s="69" t="s">
        <v>473</v>
      </c>
      <c r="B399" s="51"/>
      <c r="C399" s="51" t="s">
        <v>632</v>
      </c>
      <c r="D399" s="57">
        <f t="shared" si="51"/>
        <v>52.2</v>
      </c>
      <c r="E399" s="57">
        <f t="shared" si="52"/>
        <v>52.2</v>
      </c>
      <c r="F399" s="71"/>
      <c r="G399" s="57"/>
      <c r="H399" s="57">
        <v>52.2</v>
      </c>
      <c r="I399" s="57">
        <f t="shared" si="53"/>
        <v>0</v>
      </c>
      <c r="J399" s="57"/>
      <c r="K399" s="57"/>
      <c r="L399" s="57"/>
      <c r="M399" s="58">
        <f t="shared" si="54"/>
        <v>926.55</v>
      </c>
      <c r="N399" s="58">
        <f t="shared" si="55"/>
        <v>117.45</v>
      </c>
      <c r="O399" s="58">
        <f t="shared" si="56"/>
        <v>809.1</v>
      </c>
    </row>
    <row r="400" s="27" customFormat="1" ht="18" customHeight="1" spans="1:15">
      <c r="A400" s="87" t="s">
        <v>633</v>
      </c>
      <c r="B400" s="73"/>
      <c r="C400" s="44" t="s">
        <v>14</v>
      </c>
      <c r="D400" s="120">
        <f>SUM(D401:D582)</f>
        <v>4264</v>
      </c>
      <c r="E400" s="120">
        <f t="shared" ref="E400:O400" si="57">SUM(E401:E582)</f>
        <v>4264</v>
      </c>
      <c r="F400" s="120">
        <f t="shared" si="57"/>
        <v>0</v>
      </c>
      <c r="G400" s="120">
        <f t="shared" si="57"/>
        <v>0</v>
      </c>
      <c r="H400" s="120">
        <f t="shared" si="57"/>
        <v>4264</v>
      </c>
      <c r="I400" s="120">
        <f t="shared" si="57"/>
        <v>0</v>
      </c>
      <c r="J400" s="120">
        <f t="shared" si="57"/>
        <v>0</v>
      </c>
      <c r="K400" s="120">
        <f t="shared" si="57"/>
        <v>0</v>
      </c>
      <c r="L400" s="120">
        <f t="shared" si="57"/>
        <v>0</v>
      </c>
      <c r="M400" s="120">
        <f t="shared" si="57"/>
        <v>75686</v>
      </c>
      <c r="N400" s="120">
        <f t="shared" si="57"/>
        <v>9594</v>
      </c>
      <c r="O400" s="120">
        <f t="shared" si="57"/>
        <v>66092</v>
      </c>
    </row>
    <row r="401" ht="18" customHeight="1" spans="1:15">
      <c r="A401" s="88" t="s">
        <v>633</v>
      </c>
      <c r="B401" s="88" t="s">
        <v>154</v>
      </c>
      <c r="C401" s="88" t="s">
        <v>634</v>
      </c>
      <c r="D401" s="89">
        <f t="shared" si="51"/>
        <v>21</v>
      </c>
      <c r="E401" s="89">
        <f t="shared" si="52"/>
        <v>21</v>
      </c>
      <c r="F401" s="90"/>
      <c r="G401" s="90"/>
      <c r="H401" s="90">
        <v>21</v>
      </c>
      <c r="I401" s="90">
        <f t="shared" si="53"/>
        <v>0</v>
      </c>
      <c r="J401" s="90"/>
      <c r="K401" s="90"/>
      <c r="L401" s="90"/>
      <c r="M401" s="89">
        <f t="shared" si="54"/>
        <v>372.75</v>
      </c>
      <c r="N401" s="89">
        <f t="shared" si="55"/>
        <v>47.25</v>
      </c>
      <c r="O401" s="89">
        <f t="shared" si="56"/>
        <v>325.5</v>
      </c>
    </row>
    <row r="402" ht="18" customHeight="1" spans="1:15">
      <c r="A402" s="88" t="s">
        <v>633</v>
      </c>
      <c r="B402" s="88" t="s">
        <v>154</v>
      </c>
      <c r="C402" s="111" t="s">
        <v>635</v>
      </c>
      <c r="D402" s="89">
        <f t="shared" si="51"/>
        <v>36</v>
      </c>
      <c r="E402" s="89">
        <f t="shared" si="52"/>
        <v>36</v>
      </c>
      <c r="F402" s="90"/>
      <c r="G402" s="90"/>
      <c r="H402" s="90">
        <v>36</v>
      </c>
      <c r="I402" s="90">
        <f t="shared" si="53"/>
        <v>0</v>
      </c>
      <c r="J402" s="90"/>
      <c r="K402" s="90"/>
      <c r="L402" s="90"/>
      <c r="M402" s="89">
        <f t="shared" si="54"/>
        <v>639</v>
      </c>
      <c r="N402" s="89">
        <f t="shared" si="55"/>
        <v>81</v>
      </c>
      <c r="O402" s="89">
        <f t="shared" si="56"/>
        <v>558</v>
      </c>
    </row>
    <row r="403" ht="18" customHeight="1" spans="1:15">
      <c r="A403" s="88" t="s">
        <v>633</v>
      </c>
      <c r="B403" s="88" t="s">
        <v>154</v>
      </c>
      <c r="C403" s="88" t="s">
        <v>636</v>
      </c>
      <c r="D403" s="89">
        <f t="shared" si="51"/>
        <v>23</v>
      </c>
      <c r="E403" s="89">
        <f t="shared" si="52"/>
        <v>23</v>
      </c>
      <c r="F403" s="90"/>
      <c r="G403" s="90"/>
      <c r="H403" s="90">
        <v>23</v>
      </c>
      <c r="I403" s="90">
        <f t="shared" si="53"/>
        <v>0</v>
      </c>
      <c r="J403" s="90"/>
      <c r="K403" s="90"/>
      <c r="L403" s="90"/>
      <c r="M403" s="89">
        <f t="shared" si="54"/>
        <v>408.25</v>
      </c>
      <c r="N403" s="89">
        <f t="shared" si="55"/>
        <v>51.75</v>
      </c>
      <c r="O403" s="89">
        <f t="shared" si="56"/>
        <v>356.5</v>
      </c>
    </row>
    <row r="404" ht="18" customHeight="1" spans="1:15">
      <c r="A404" s="88" t="s">
        <v>633</v>
      </c>
      <c r="B404" s="88" t="s">
        <v>154</v>
      </c>
      <c r="C404" s="88" t="s">
        <v>637</v>
      </c>
      <c r="D404" s="89">
        <f t="shared" si="51"/>
        <v>40</v>
      </c>
      <c r="E404" s="89">
        <f t="shared" si="52"/>
        <v>40</v>
      </c>
      <c r="F404" s="90"/>
      <c r="G404" s="90"/>
      <c r="H404" s="90">
        <v>40</v>
      </c>
      <c r="I404" s="90">
        <f t="shared" si="53"/>
        <v>0</v>
      </c>
      <c r="J404" s="90"/>
      <c r="K404" s="90"/>
      <c r="L404" s="90"/>
      <c r="M404" s="89">
        <f t="shared" si="54"/>
        <v>710</v>
      </c>
      <c r="N404" s="89">
        <f t="shared" si="55"/>
        <v>90</v>
      </c>
      <c r="O404" s="89">
        <f t="shared" si="56"/>
        <v>620</v>
      </c>
    </row>
    <row r="405" ht="18" customHeight="1" spans="1:15">
      <c r="A405" s="88" t="s">
        <v>633</v>
      </c>
      <c r="B405" s="88" t="s">
        <v>154</v>
      </c>
      <c r="C405" s="88" t="s">
        <v>377</v>
      </c>
      <c r="D405" s="89">
        <f t="shared" si="51"/>
        <v>23</v>
      </c>
      <c r="E405" s="89">
        <f t="shared" si="52"/>
        <v>23</v>
      </c>
      <c r="F405" s="90"/>
      <c r="G405" s="90"/>
      <c r="H405" s="90">
        <v>23</v>
      </c>
      <c r="I405" s="90">
        <f t="shared" si="53"/>
        <v>0</v>
      </c>
      <c r="J405" s="90"/>
      <c r="K405" s="90"/>
      <c r="L405" s="90"/>
      <c r="M405" s="89">
        <f t="shared" si="54"/>
        <v>408.25</v>
      </c>
      <c r="N405" s="89">
        <f t="shared" si="55"/>
        <v>51.75</v>
      </c>
      <c r="O405" s="89">
        <f t="shared" si="56"/>
        <v>356.5</v>
      </c>
    </row>
    <row r="406" ht="18" customHeight="1" spans="1:15">
      <c r="A406" s="88" t="s">
        <v>633</v>
      </c>
      <c r="B406" s="88" t="s">
        <v>154</v>
      </c>
      <c r="C406" s="88" t="s">
        <v>638</v>
      </c>
      <c r="D406" s="89">
        <f t="shared" si="51"/>
        <v>15</v>
      </c>
      <c r="E406" s="89">
        <f t="shared" si="52"/>
        <v>15</v>
      </c>
      <c r="F406" s="90"/>
      <c r="G406" s="90"/>
      <c r="H406" s="90">
        <v>15</v>
      </c>
      <c r="I406" s="90">
        <f t="shared" si="53"/>
        <v>0</v>
      </c>
      <c r="J406" s="90"/>
      <c r="K406" s="90"/>
      <c r="L406" s="90"/>
      <c r="M406" s="89">
        <f t="shared" si="54"/>
        <v>266.25</v>
      </c>
      <c r="N406" s="89">
        <f t="shared" si="55"/>
        <v>33.75</v>
      </c>
      <c r="O406" s="89">
        <f t="shared" si="56"/>
        <v>232.5</v>
      </c>
    </row>
    <row r="407" ht="18" customHeight="1" spans="1:15">
      <c r="A407" s="88" t="s">
        <v>633</v>
      </c>
      <c r="B407" s="88" t="s">
        <v>154</v>
      </c>
      <c r="C407" s="88" t="s">
        <v>639</v>
      </c>
      <c r="D407" s="89">
        <f t="shared" si="51"/>
        <v>7</v>
      </c>
      <c r="E407" s="89">
        <f t="shared" si="52"/>
        <v>7</v>
      </c>
      <c r="F407" s="90"/>
      <c r="G407" s="90"/>
      <c r="H407" s="90">
        <v>7</v>
      </c>
      <c r="I407" s="90">
        <f t="shared" si="53"/>
        <v>0</v>
      </c>
      <c r="J407" s="90"/>
      <c r="K407" s="90"/>
      <c r="L407" s="90"/>
      <c r="M407" s="89">
        <f t="shared" si="54"/>
        <v>124.25</v>
      </c>
      <c r="N407" s="89">
        <f t="shared" si="55"/>
        <v>15.75</v>
      </c>
      <c r="O407" s="89">
        <f t="shared" si="56"/>
        <v>108.5</v>
      </c>
    </row>
    <row r="408" ht="18" customHeight="1" spans="1:15">
      <c r="A408" s="88" t="s">
        <v>633</v>
      </c>
      <c r="B408" s="88" t="s">
        <v>154</v>
      </c>
      <c r="C408" s="88" t="s">
        <v>640</v>
      </c>
      <c r="D408" s="89">
        <f t="shared" si="51"/>
        <v>55</v>
      </c>
      <c r="E408" s="89">
        <f t="shared" si="52"/>
        <v>55</v>
      </c>
      <c r="F408" s="90"/>
      <c r="G408" s="90"/>
      <c r="H408" s="90">
        <v>55</v>
      </c>
      <c r="I408" s="90">
        <f t="shared" si="53"/>
        <v>0</v>
      </c>
      <c r="J408" s="90"/>
      <c r="K408" s="90"/>
      <c r="L408" s="90"/>
      <c r="M408" s="89">
        <f t="shared" si="54"/>
        <v>976.25</v>
      </c>
      <c r="N408" s="89">
        <f t="shared" si="55"/>
        <v>123.75</v>
      </c>
      <c r="O408" s="89">
        <f t="shared" si="56"/>
        <v>852.5</v>
      </c>
    </row>
    <row r="409" ht="18" customHeight="1" spans="1:15">
      <c r="A409" s="69" t="s">
        <v>633</v>
      </c>
      <c r="B409" s="69" t="s">
        <v>154</v>
      </c>
      <c r="C409" s="69" t="s">
        <v>641</v>
      </c>
      <c r="D409" s="89">
        <f t="shared" si="51"/>
        <v>28</v>
      </c>
      <c r="E409" s="89">
        <f t="shared" si="52"/>
        <v>28</v>
      </c>
      <c r="F409" s="89"/>
      <c r="G409" s="89"/>
      <c r="H409" s="89">
        <v>28</v>
      </c>
      <c r="I409" s="89">
        <f t="shared" si="53"/>
        <v>0</v>
      </c>
      <c r="J409" s="89"/>
      <c r="K409" s="89"/>
      <c r="L409" s="89"/>
      <c r="M409" s="89">
        <f t="shared" si="54"/>
        <v>497</v>
      </c>
      <c r="N409" s="89">
        <f t="shared" si="55"/>
        <v>63</v>
      </c>
      <c r="O409" s="89">
        <f t="shared" si="56"/>
        <v>434</v>
      </c>
    </row>
    <row r="410" ht="18" customHeight="1" spans="1:15">
      <c r="A410" s="88" t="s">
        <v>633</v>
      </c>
      <c r="B410" s="88" t="s">
        <v>154</v>
      </c>
      <c r="C410" s="111" t="s">
        <v>642</v>
      </c>
      <c r="D410" s="89">
        <f t="shared" si="51"/>
        <v>7</v>
      </c>
      <c r="E410" s="89">
        <f t="shared" si="52"/>
        <v>7</v>
      </c>
      <c r="F410" s="90"/>
      <c r="G410" s="90"/>
      <c r="H410" s="90">
        <v>7</v>
      </c>
      <c r="I410" s="90">
        <f t="shared" si="53"/>
        <v>0</v>
      </c>
      <c r="J410" s="90"/>
      <c r="K410" s="90"/>
      <c r="L410" s="90"/>
      <c r="M410" s="89">
        <f t="shared" si="54"/>
        <v>124.25</v>
      </c>
      <c r="N410" s="89">
        <f t="shared" si="55"/>
        <v>15.75</v>
      </c>
      <c r="O410" s="89">
        <f t="shared" si="56"/>
        <v>108.5</v>
      </c>
    </row>
    <row r="411" ht="18" customHeight="1" spans="1:15">
      <c r="A411" s="88" t="s">
        <v>633</v>
      </c>
      <c r="B411" s="88" t="s">
        <v>154</v>
      </c>
      <c r="C411" s="88" t="s">
        <v>643</v>
      </c>
      <c r="D411" s="89">
        <f t="shared" si="51"/>
        <v>5</v>
      </c>
      <c r="E411" s="89">
        <f t="shared" si="52"/>
        <v>5</v>
      </c>
      <c r="F411" s="90"/>
      <c r="G411" s="90"/>
      <c r="H411" s="90">
        <v>5</v>
      </c>
      <c r="I411" s="90">
        <f t="shared" si="53"/>
        <v>0</v>
      </c>
      <c r="J411" s="90"/>
      <c r="K411" s="90"/>
      <c r="L411" s="90"/>
      <c r="M411" s="89">
        <f t="shared" si="54"/>
        <v>88.75</v>
      </c>
      <c r="N411" s="89">
        <f t="shared" si="55"/>
        <v>11.25</v>
      </c>
      <c r="O411" s="89">
        <f t="shared" si="56"/>
        <v>77.5</v>
      </c>
    </row>
    <row r="412" ht="18" customHeight="1" spans="1:15">
      <c r="A412" s="88" t="s">
        <v>633</v>
      </c>
      <c r="B412" s="88" t="s">
        <v>154</v>
      </c>
      <c r="C412" s="88" t="s">
        <v>402</v>
      </c>
      <c r="D412" s="89">
        <f t="shared" si="51"/>
        <v>7</v>
      </c>
      <c r="E412" s="89">
        <f t="shared" si="52"/>
        <v>7</v>
      </c>
      <c r="F412" s="90"/>
      <c r="G412" s="90"/>
      <c r="H412" s="90">
        <v>7</v>
      </c>
      <c r="I412" s="90">
        <f t="shared" si="53"/>
        <v>0</v>
      </c>
      <c r="J412" s="90"/>
      <c r="K412" s="90"/>
      <c r="L412" s="90"/>
      <c r="M412" s="89">
        <f t="shared" si="54"/>
        <v>124.25</v>
      </c>
      <c r="N412" s="89">
        <f t="shared" si="55"/>
        <v>15.75</v>
      </c>
      <c r="O412" s="89">
        <f t="shared" si="56"/>
        <v>108.5</v>
      </c>
    </row>
    <row r="413" ht="18" customHeight="1" spans="1:15">
      <c r="A413" s="88" t="s">
        <v>633</v>
      </c>
      <c r="B413" s="88" t="s">
        <v>154</v>
      </c>
      <c r="C413" s="88" t="s">
        <v>644</v>
      </c>
      <c r="D413" s="89">
        <f t="shared" si="51"/>
        <v>7</v>
      </c>
      <c r="E413" s="89">
        <f t="shared" si="52"/>
        <v>7</v>
      </c>
      <c r="F413" s="90"/>
      <c r="G413" s="90"/>
      <c r="H413" s="90">
        <v>7</v>
      </c>
      <c r="I413" s="90">
        <f t="shared" si="53"/>
        <v>0</v>
      </c>
      <c r="J413" s="90"/>
      <c r="K413" s="90"/>
      <c r="L413" s="90"/>
      <c r="M413" s="89">
        <f t="shared" si="54"/>
        <v>124.25</v>
      </c>
      <c r="N413" s="89">
        <f t="shared" si="55"/>
        <v>15.75</v>
      </c>
      <c r="O413" s="89">
        <f t="shared" si="56"/>
        <v>108.5</v>
      </c>
    </row>
    <row r="414" ht="18" customHeight="1" spans="1:15">
      <c r="A414" s="88" t="s">
        <v>633</v>
      </c>
      <c r="B414" s="88" t="s">
        <v>154</v>
      </c>
      <c r="C414" s="88" t="s">
        <v>645</v>
      </c>
      <c r="D414" s="89">
        <f t="shared" si="51"/>
        <v>11</v>
      </c>
      <c r="E414" s="89">
        <f t="shared" si="52"/>
        <v>11</v>
      </c>
      <c r="F414" s="90"/>
      <c r="G414" s="90"/>
      <c r="H414" s="90">
        <v>11</v>
      </c>
      <c r="I414" s="90">
        <f t="shared" si="53"/>
        <v>0</v>
      </c>
      <c r="J414" s="90"/>
      <c r="K414" s="90"/>
      <c r="L414" s="90"/>
      <c r="M414" s="89">
        <f t="shared" si="54"/>
        <v>195.25</v>
      </c>
      <c r="N414" s="89">
        <f t="shared" si="55"/>
        <v>24.75</v>
      </c>
      <c r="O414" s="89">
        <f t="shared" si="56"/>
        <v>170.5</v>
      </c>
    </row>
    <row r="415" ht="18" customHeight="1" spans="1:15">
      <c r="A415" s="88" t="s">
        <v>633</v>
      </c>
      <c r="B415" s="88" t="s">
        <v>154</v>
      </c>
      <c r="C415" s="88" t="s">
        <v>646</v>
      </c>
      <c r="D415" s="89">
        <f t="shared" si="51"/>
        <v>27</v>
      </c>
      <c r="E415" s="89">
        <f t="shared" si="52"/>
        <v>27</v>
      </c>
      <c r="F415" s="90"/>
      <c r="G415" s="90"/>
      <c r="H415" s="90">
        <v>27</v>
      </c>
      <c r="I415" s="90">
        <f t="shared" si="53"/>
        <v>0</v>
      </c>
      <c r="J415" s="90"/>
      <c r="K415" s="90"/>
      <c r="L415" s="90"/>
      <c r="M415" s="89">
        <f t="shared" si="54"/>
        <v>479.25</v>
      </c>
      <c r="N415" s="89">
        <f t="shared" si="55"/>
        <v>60.75</v>
      </c>
      <c r="O415" s="89">
        <f t="shared" si="56"/>
        <v>418.5</v>
      </c>
    </row>
    <row r="416" ht="18" customHeight="1" spans="1:15">
      <c r="A416" s="88" t="s">
        <v>633</v>
      </c>
      <c r="B416" s="88" t="s">
        <v>154</v>
      </c>
      <c r="C416" s="88" t="s">
        <v>635</v>
      </c>
      <c r="D416" s="89">
        <f t="shared" si="51"/>
        <v>40</v>
      </c>
      <c r="E416" s="89">
        <f t="shared" si="52"/>
        <v>40</v>
      </c>
      <c r="F416" s="90"/>
      <c r="G416" s="90"/>
      <c r="H416" s="90">
        <v>40</v>
      </c>
      <c r="I416" s="90">
        <f t="shared" si="53"/>
        <v>0</v>
      </c>
      <c r="J416" s="90"/>
      <c r="K416" s="90"/>
      <c r="L416" s="90"/>
      <c r="M416" s="89">
        <f t="shared" si="54"/>
        <v>710</v>
      </c>
      <c r="N416" s="89">
        <f t="shared" si="55"/>
        <v>90</v>
      </c>
      <c r="O416" s="89">
        <f t="shared" si="56"/>
        <v>620</v>
      </c>
    </row>
    <row r="417" ht="18" customHeight="1" spans="1:15">
      <c r="A417" s="88" t="s">
        <v>633</v>
      </c>
      <c r="B417" s="88" t="s">
        <v>156</v>
      </c>
      <c r="C417" s="88" t="s">
        <v>647</v>
      </c>
      <c r="D417" s="89">
        <f t="shared" si="51"/>
        <v>30</v>
      </c>
      <c r="E417" s="89">
        <f t="shared" si="52"/>
        <v>30</v>
      </c>
      <c r="F417" s="90"/>
      <c r="G417" s="90"/>
      <c r="H417" s="90">
        <v>30</v>
      </c>
      <c r="I417" s="90">
        <f t="shared" si="53"/>
        <v>0</v>
      </c>
      <c r="J417" s="90"/>
      <c r="K417" s="90"/>
      <c r="L417" s="90"/>
      <c r="M417" s="89">
        <f t="shared" si="54"/>
        <v>532.5</v>
      </c>
      <c r="N417" s="89">
        <f t="shared" si="55"/>
        <v>67.5</v>
      </c>
      <c r="O417" s="89">
        <f t="shared" si="56"/>
        <v>465</v>
      </c>
    </row>
    <row r="418" ht="18" customHeight="1" spans="1:15">
      <c r="A418" s="88" t="s">
        <v>633</v>
      </c>
      <c r="B418" s="88" t="s">
        <v>156</v>
      </c>
      <c r="C418" s="88" t="s">
        <v>648</v>
      </c>
      <c r="D418" s="89">
        <f t="shared" si="51"/>
        <v>9</v>
      </c>
      <c r="E418" s="89">
        <f t="shared" si="52"/>
        <v>9</v>
      </c>
      <c r="F418" s="90"/>
      <c r="G418" s="90"/>
      <c r="H418" s="90">
        <v>9</v>
      </c>
      <c r="I418" s="90">
        <f t="shared" si="53"/>
        <v>0</v>
      </c>
      <c r="J418" s="90"/>
      <c r="K418" s="90"/>
      <c r="L418" s="90"/>
      <c r="M418" s="89">
        <f t="shared" si="54"/>
        <v>159.75</v>
      </c>
      <c r="N418" s="89">
        <f t="shared" si="55"/>
        <v>20.25</v>
      </c>
      <c r="O418" s="89">
        <f t="shared" si="56"/>
        <v>139.5</v>
      </c>
    </row>
    <row r="419" ht="18" customHeight="1" spans="1:15">
      <c r="A419" s="88" t="s">
        <v>633</v>
      </c>
      <c r="B419" s="88" t="s">
        <v>156</v>
      </c>
      <c r="C419" s="88" t="s">
        <v>649</v>
      </c>
      <c r="D419" s="89">
        <f t="shared" si="51"/>
        <v>34</v>
      </c>
      <c r="E419" s="89">
        <f t="shared" si="52"/>
        <v>34</v>
      </c>
      <c r="F419" s="90"/>
      <c r="G419" s="90"/>
      <c r="H419" s="90">
        <v>34</v>
      </c>
      <c r="I419" s="90">
        <f t="shared" si="53"/>
        <v>0</v>
      </c>
      <c r="J419" s="90"/>
      <c r="K419" s="90"/>
      <c r="L419" s="90"/>
      <c r="M419" s="89">
        <f t="shared" si="54"/>
        <v>603.5</v>
      </c>
      <c r="N419" s="89">
        <f t="shared" si="55"/>
        <v>76.5</v>
      </c>
      <c r="O419" s="89">
        <f t="shared" si="56"/>
        <v>527</v>
      </c>
    </row>
    <row r="420" ht="18" customHeight="1" spans="1:15">
      <c r="A420" s="88" t="s">
        <v>633</v>
      </c>
      <c r="B420" s="88" t="s">
        <v>156</v>
      </c>
      <c r="C420" s="88" t="s">
        <v>650</v>
      </c>
      <c r="D420" s="89">
        <f t="shared" si="51"/>
        <v>21</v>
      </c>
      <c r="E420" s="89">
        <f t="shared" si="52"/>
        <v>21</v>
      </c>
      <c r="F420" s="90"/>
      <c r="G420" s="90"/>
      <c r="H420" s="90">
        <v>21</v>
      </c>
      <c r="I420" s="90">
        <f t="shared" si="53"/>
        <v>0</v>
      </c>
      <c r="J420" s="90"/>
      <c r="K420" s="90"/>
      <c r="L420" s="90"/>
      <c r="M420" s="89">
        <f t="shared" si="54"/>
        <v>372.75</v>
      </c>
      <c r="N420" s="89">
        <f t="shared" si="55"/>
        <v>47.25</v>
      </c>
      <c r="O420" s="89">
        <f t="shared" si="56"/>
        <v>325.5</v>
      </c>
    </row>
    <row r="421" ht="18" customHeight="1" spans="1:15">
      <c r="A421" s="88" t="s">
        <v>633</v>
      </c>
      <c r="B421" s="88" t="s">
        <v>156</v>
      </c>
      <c r="C421" s="88" t="s">
        <v>651</v>
      </c>
      <c r="D421" s="89">
        <f t="shared" si="51"/>
        <v>17</v>
      </c>
      <c r="E421" s="89">
        <f t="shared" si="52"/>
        <v>17</v>
      </c>
      <c r="F421" s="90"/>
      <c r="G421" s="90"/>
      <c r="H421" s="90">
        <v>17</v>
      </c>
      <c r="I421" s="90">
        <f t="shared" si="53"/>
        <v>0</v>
      </c>
      <c r="J421" s="90"/>
      <c r="K421" s="90"/>
      <c r="L421" s="90"/>
      <c r="M421" s="89">
        <f t="shared" si="54"/>
        <v>301.75</v>
      </c>
      <c r="N421" s="89">
        <f t="shared" si="55"/>
        <v>38.25</v>
      </c>
      <c r="O421" s="89">
        <f t="shared" si="56"/>
        <v>263.5</v>
      </c>
    </row>
    <row r="422" s="108" customFormat="1" ht="18" customHeight="1" spans="1:15">
      <c r="A422" s="88" t="s">
        <v>633</v>
      </c>
      <c r="B422" s="88" t="s">
        <v>156</v>
      </c>
      <c r="C422" s="88" t="s">
        <v>652</v>
      </c>
      <c r="D422" s="89">
        <f t="shared" si="51"/>
        <v>19</v>
      </c>
      <c r="E422" s="89">
        <f t="shared" si="52"/>
        <v>19</v>
      </c>
      <c r="F422" s="90"/>
      <c r="G422" s="90"/>
      <c r="H422" s="90">
        <v>19</v>
      </c>
      <c r="I422" s="90">
        <f t="shared" si="53"/>
        <v>0</v>
      </c>
      <c r="J422" s="90"/>
      <c r="K422" s="90"/>
      <c r="L422" s="90"/>
      <c r="M422" s="89">
        <f t="shared" si="54"/>
        <v>337.25</v>
      </c>
      <c r="N422" s="89">
        <f t="shared" si="55"/>
        <v>42.75</v>
      </c>
      <c r="O422" s="89">
        <f t="shared" si="56"/>
        <v>294.5</v>
      </c>
    </row>
    <row r="423" s="108" customFormat="1" ht="18" customHeight="1" spans="1:15">
      <c r="A423" s="88" t="s">
        <v>633</v>
      </c>
      <c r="B423" s="88" t="s">
        <v>156</v>
      </c>
      <c r="C423" s="88" t="s">
        <v>653</v>
      </c>
      <c r="D423" s="89">
        <f t="shared" si="51"/>
        <v>42</v>
      </c>
      <c r="E423" s="89">
        <f t="shared" si="52"/>
        <v>42</v>
      </c>
      <c r="F423" s="90"/>
      <c r="G423" s="90"/>
      <c r="H423" s="90">
        <v>42</v>
      </c>
      <c r="I423" s="90">
        <f t="shared" si="53"/>
        <v>0</v>
      </c>
      <c r="J423" s="90"/>
      <c r="K423" s="90"/>
      <c r="L423" s="90"/>
      <c r="M423" s="89">
        <f t="shared" si="54"/>
        <v>745.5</v>
      </c>
      <c r="N423" s="89">
        <f t="shared" si="55"/>
        <v>94.5</v>
      </c>
      <c r="O423" s="89">
        <f t="shared" si="56"/>
        <v>651</v>
      </c>
    </row>
    <row r="424" s="108" customFormat="1" ht="18" customHeight="1" spans="1:15">
      <c r="A424" s="88" t="s">
        <v>633</v>
      </c>
      <c r="B424" s="88" t="s">
        <v>156</v>
      </c>
      <c r="C424" s="88" t="s">
        <v>463</v>
      </c>
      <c r="D424" s="89">
        <f t="shared" si="51"/>
        <v>38</v>
      </c>
      <c r="E424" s="89">
        <f t="shared" si="52"/>
        <v>38</v>
      </c>
      <c r="F424" s="90"/>
      <c r="G424" s="90"/>
      <c r="H424" s="90">
        <v>38</v>
      </c>
      <c r="I424" s="90">
        <f t="shared" si="53"/>
        <v>0</v>
      </c>
      <c r="J424" s="90"/>
      <c r="K424" s="90"/>
      <c r="L424" s="90"/>
      <c r="M424" s="89">
        <f t="shared" si="54"/>
        <v>674.5</v>
      </c>
      <c r="N424" s="89">
        <f t="shared" si="55"/>
        <v>85.5</v>
      </c>
      <c r="O424" s="89">
        <f t="shared" si="56"/>
        <v>589</v>
      </c>
    </row>
    <row r="425" s="108" customFormat="1" ht="18" customHeight="1" spans="1:15">
      <c r="A425" s="88" t="s">
        <v>633</v>
      </c>
      <c r="B425" s="88" t="s">
        <v>156</v>
      </c>
      <c r="C425" s="88" t="s">
        <v>654</v>
      </c>
      <c r="D425" s="89">
        <f t="shared" si="51"/>
        <v>15</v>
      </c>
      <c r="E425" s="89">
        <f t="shared" si="52"/>
        <v>15</v>
      </c>
      <c r="F425" s="90"/>
      <c r="G425" s="90"/>
      <c r="H425" s="90">
        <v>15</v>
      </c>
      <c r="I425" s="90">
        <f t="shared" si="53"/>
        <v>0</v>
      </c>
      <c r="J425" s="90"/>
      <c r="K425" s="90"/>
      <c r="L425" s="90"/>
      <c r="M425" s="89">
        <f t="shared" si="54"/>
        <v>266.25</v>
      </c>
      <c r="N425" s="89">
        <f t="shared" si="55"/>
        <v>33.75</v>
      </c>
      <c r="O425" s="89">
        <f t="shared" si="56"/>
        <v>232.5</v>
      </c>
    </row>
    <row r="426" s="108" customFormat="1" ht="18" customHeight="1" spans="1:15">
      <c r="A426" s="88" t="s">
        <v>633</v>
      </c>
      <c r="B426" s="88" t="s">
        <v>156</v>
      </c>
      <c r="C426" s="88" t="s">
        <v>655</v>
      </c>
      <c r="D426" s="89">
        <f t="shared" si="51"/>
        <v>15</v>
      </c>
      <c r="E426" s="89">
        <f t="shared" si="52"/>
        <v>15</v>
      </c>
      <c r="F426" s="90"/>
      <c r="G426" s="90"/>
      <c r="H426" s="90">
        <v>15</v>
      </c>
      <c r="I426" s="90">
        <f t="shared" si="53"/>
        <v>0</v>
      </c>
      <c r="J426" s="90"/>
      <c r="K426" s="90"/>
      <c r="L426" s="90"/>
      <c r="M426" s="89">
        <f t="shared" si="54"/>
        <v>266.25</v>
      </c>
      <c r="N426" s="89">
        <f t="shared" si="55"/>
        <v>33.75</v>
      </c>
      <c r="O426" s="89">
        <f t="shared" si="56"/>
        <v>232.5</v>
      </c>
    </row>
    <row r="427" s="108" customFormat="1" ht="18" customHeight="1" spans="1:15">
      <c r="A427" s="88" t="s">
        <v>633</v>
      </c>
      <c r="B427" s="88" t="s">
        <v>156</v>
      </c>
      <c r="C427" s="88" t="s">
        <v>656</v>
      </c>
      <c r="D427" s="89">
        <f t="shared" si="51"/>
        <v>17</v>
      </c>
      <c r="E427" s="89">
        <f t="shared" si="52"/>
        <v>17</v>
      </c>
      <c r="F427" s="90"/>
      <c r="G427" s="90"/>
      <c r="H427" s="90">
        <v>17</v>
      </c>
      <c r="I427" s="90">
        <f t="shared" si="53"/>
        <v>0</v>
      </c>
      <c r="J427" s="90"/>
      <c r="K427" s="90"/>
      <c r="L427" s="90"/>
      <c r="M427" s="89">
        <f t="shared" si="54"/>
        <v>301.75</v>
      </c>
      <c r="N427" s="89">
        <f t="shared" si="55"/>
        <v>38.25</v>
      </c>
      <c r="O427" s="89">
        <f t="shared" si="56"/>
        <v>263.5</v>
      </c>
    </row>
    <row r="428" s="108" customFormat="1" ht="18" customHeight="1" spans="1:15">
      <c r="A428" s="88" t="s">
        <v>633</v>
      </c>
      <c r="B428" s="88" t="s">
        <v>156</v>
      </c>
      <c r="C428" s="88" t="s">
        <v>657</v>
      </c>
      <c r="D428" s="89">
        <f t="shared" si="51"/>
        <v>17</v>
      </c>
      <c r="E428" s="89">
        <f t="shared" si="52"/>
        <v>17</v>
      </c>
      <c r="F428" s="90"/>
      <c r="G428" s="90"/>
      <c r="H428" s="90">
        <v>17</v>
      </c>
      <c r="I428" s="90">
        <f t="shared" si="53"/>
        <v>0</v>
      </c>
      <c r="J428" s="90"/>
      <c r="K428" s="90"/>
      <c r="L428" s="90"/>
      <c r="M428" s="89">
        <f t="shared" si="54"/>
        <v>301.75</v>
      </c>
      <c r="N428" s="89">
        <f t="shared" si="55"/>
        <v>38.25</v>
      </c>
      <c r="O428" s="89">
        <f t="shared" si="56"/>
        <v>263.5</v>
      </c>
    </row>
    <row r="429" s="108" customFormat="1" ht="18" customHeight="1" spans="1:15">
      <c r="A429" s="69" t="s">
        <v>633</v>
      </c>
      <c r="B429" s="69" t="s">
        <v>58</v>
      </c>
      <c r="C429" s="69" t="s">
        <v>658</v>
      </c>
      <c r="D429" s="89">
        <f t="shared" si="51"/>
        <v>7</v>
      </c>
      <c r="E429" s="89">
        <f t="shared" si="52"/>
        <v>7</v>
      </c>
      <c r="F429" s="89"/>
      <c r="G429" s="89"/>
      <c r="H429" s="89">
        <v>7</v>
      </c>
      <c r="I429" s="89">
        <f t="shared" si="53"/>
        <v>0</v>
      </c>
      <c r="J429" s="89"/>
      <c r="K429" s="89"/>
      <c r="L429" s="89"/>
      <c r="M429" s="89">
        <f t="shared" si="54"/>
        <v>124.25</v>
      </c>
      <c r="N429" s="89">
        <f t="shared" si="55"/>
        <v>15.75</v>
      </c>
      <c r="O429" s="89">
        <f t="shared" si="56"/>
        <v>108.5</v>
      </c>
    </row>
    <row r="430" s="108" customFormat="1" ht="18" customHeight="1" spans="1:15">
      <c r="A430" s="69" t="s">
        <v>633</v>
      </c>
      <c r="B430" s="69" t="s">
        <v>58</v>
      </c>
      <c r="C430" s="69" t="s">
        <v>659</v>
      </c>
      <c r="D430" s="89">
        <f t="shared" si="51"/>
        <v>23</v>
      </c>
      <c r="E430" s="89">
        <f t="shared" si="52"/>
        <v>23</v>
      </c>
      <c r="F430" s="89"/>
      <c r="G430" s="89"/>
      <c r="H430" s="89">
        <v>23</v>
      </c>
      <c r="I430" s="89">
        <f t="shared" si="53"/>
        <v>0</v>
      </c>
      <c r="J430" s="89"/>
      <c r="K430" s="89"/>
      <c r="L430" s="89"/>
      <c r="M430" s="89">
        <f t="shared" si="54"/>
        <v>408.25</v>
      </c>
      <c r="N430" s="89">
        <f t="shared" si="55"/>
        <v>51.75</v>
      </c>
      <c r="O430" s="89">
        <f t="shared" si="56"/>
        <v>356.5</v>
      </c>
    </row>
    <row r="431" s="108" customFormat="1" ht="18" customHeight="1" spans="1:15">
      <c r="A431" s="88" t="s">
        <v>633</v>
      </c>
      <c r="B431" s="88" t="s">
        <v>58</v>
      </c>
      <c r="C431" s="88" t="s">
        <v>660</v>
      </c>
      <c r="D431" s="89">
        <f t="shared" si="51"/>
        <v>12</v>
      </c>
      <c r="E431" s="89">
        <f t="shared" si="52"/>
        <v>12</v>
      </c>
      <c r="F431" s="90"/>
      <c r="G431" s="90"/>
      <c r="H431" s="90">
        <v>12</v>
      </c>
      <c r="I431" s="90">
        <f t="shared" si="53"/>
        <v>0</v>
      </c>
      <c r="J431" s="90"/>
      <c r="K431" s="90"/>
      <c r="L431" s="90"/>
      <c r="M431" s="89">
        <f t="shared" si="54"/>
        <v>213</v>
      </c>
      <c r="N431" s="89">
        <f t="shared" si="55"/>
        <v>27</v>
      </c>
      <c r="O431" s="89">
        <f t="shared" si="56"/>
        <v>186</v>
      </c>
    </row>
    <row r="432" s="108" customFormat="1" ht="18" customHeight="1" spans="1:15">
      <c r="A432" s="88" t="s">
        <v>633</v>
      </c>
      <c r="B432" s="88" t="s">
        <v>58</v>
      </c>
      <c r="C432" s="88" t="s">
        <v>661</v>
      </c>
      <c r="D432" s="89">
        <f t="shared" si="51"/>
        <v>19</v>
      </c>
      <c r="E432" s="89">
        <f t="shared" si="52"/>
        <v>19</v>
      </c>
      <c r="F432" s="90"/>
      <c r="G432" s="90"/>
      <c r="H432" s="90">
        <v>19</v>
      </c>
      <c r="I432" s="90">
        <f t="shared" si="53"/>
        <v>0</v>
      </c>
      <c r="J432" s="90"/>
      <c r="K432" s="90"/>
      <c r="L432" s="90"/>
      <c r="M432" s="89">
        <f t="shared" si="54"/>
        <v>337.25</v>
      </c>
      <c r="N432" s="89">
        <f t="shared" si="55"/>
        <v>42.75</v>
      </c>
      <c r="O432" s="89">
        <f t="shared" si="56"/>
        <v>294.5</v>
      </c>
    </row>
    <row r="433" s="108" customFormat="1" ht="18" customHeight="1" spans="1:15">
      <c r="A433" s="69" t="s">
        <v>633</v>
      </c>
      <c r="B433" s="69" t="s">
        <v>58</v>
      </c>
      <c r="C433" s="69" t="s">
        <v>662</v>
      </c>
      <c r="D433" s="89">
        <f t="shared" si="51"/>
        <v>21</v>
      </c>
      <c r="E433" s="89">
        <f t="shared" si="52"/>
        <v>21</v>
      </c>
      <c r="F433" s="89"/>
      <c r="G433" s="89"/>
      <c r="H433" s="89">
        <v>21</v>
      </c>
      <c r="I433" s="89">
        <f t="shared" si="53"/>
        <v>0</v>
      </c>
      <c r="J433" s="89"/>
      <c r="K433" s="89"/>
      <c r="L433" s="89"/>
      <c r="M433" s="89">
        <f t="shared" si="54"/>
        <v>372.75</v>
      </c>
      <c r="N433" s="89">
        <f t="shared" si="55"/>
        <v>47.25</v>
      </c>
      <c r="O433" s="89">
        <f t="shared" si="56"/>
        <v>325.5</v>
      </c>
    </row>
    <row r="434" s="108" customFormat="1" ht="18" customHeight="1" spans="1:15">
      <c r="A434" s="88" t="s">
        <v>633</v>
      </c>
      <c r="B434" s="88" t="s">
        <v>58</v>
      </c>
      <c r="C434" s="88" t="s">
        <v>663</v>
      </c>
      <c r="D434" s="89">
        <f t="shared" si="51"/>
        <v>25</v>
      </c>
      <c r="E434" s="89">
        <f t="shared" si="52"/>
        <v>25</v>
      </c>
      <c r="F434" s="90"/>
      <c r="G434" s="90"/>
      <c r="H434" s="90">
        <v>25</v>
      </c>
      <c r="I434" s="90">
        <f t="shared" si="53"/>
        <v>0</v>
      </c>
      <c r="J434" s="90"/>
      <c r="K434" s="90"/>
      <c r="L434" s="90"/>
      <c r="M434" s="89">
        <f t="shared" si="54"/>
        <v>443.75</v>
      </c>
      <c r="N434" s="89">
        <f t="shared" si="55"/>
        <v>56.25</v>
      </c>
      <c r="O434" s="89">
        <f t="shared" si="56"/>
        <v>387.5</v>
      </c>
    </row>
    <row r="435" s="108" customFormat="1" ht="18" customHeight="1" spans="1:15">
      <c r="A435" s="88" t="s">
        <v>633</v>
      </c>
      <c r="B435" s="88" t="s">
        <v>58</v>
      </c>
      <c r="C435" s="88" t="s">
        <v>261</v>
      </c>
      <c r="D435" s="89">
        <f t="shared" si="51"/>
        <v>23</v>
      </c>
      <c r="E435" s="89">
        <f t="shared" si="52"/>
        <v>23</v>
      </c>
      <c r="F435" s="90"/>
      <c r="G435" s="90"/>
      <c r="H435" s="90">
        <v>23</v>
      </c>
      <c r="I435" s="90">
        <f t="shared" si="53"/>
        <v>0</v>
      </c>
      <c r="J435" s="90"/>
      <c r="K435" s="90"/>
      <c r="L435" s="90"/>
      <c r="M435" s="89">
        <f t="shared" si="54"/>
        <v>408.25</v>
      </c>
      <c r="N435" s="89">
        <f t="shared" si="55"/>
        <v>51.75</v>
      </c>
      <c r="O435" s="89">
        <f t="shared" si="56"/>
        <v>356.5</v>
      </c>
    </row>
    <row r="436" s="108" customFormat="1" ht="18" customHeight="1" spans="1:15">
      <c r="A436" s="88" t="s">
        <v>633</v>
      </c>
      <c r="B436" s="88" t="s">
        <v>58</v>
      </c>
      <c r="C436" s="88" t="s">
        <v>664</v>
      </c>
      <c r="D436" s="89">
        <f t="shared" si="51"/>
        <v>17</v>
      </c>
      <c r="E436" s="89">
        <f t="shared" si="52"/>
        <v>17</v>
      </c>
      <c r="F436" s="90"/>
      <c r="G436" s="90"/>
      <c r="H436" s="90">
        <v>17</v>
      </c>
      <c r="I436" s="90">
        <f t="shared" si="53"/>
        <v>0</v>
      </c>
      <c r="J436" s="90"/>
      <c r="K436" s="90"/>
      <c r="L436" s="90"/>
      <c r="M436" s="89">
        <f t="shared" si="54"/>
        <v>301.75</v>
      </c>
      <c r="N436" s="89">
        <f t="shared" si="55"/>
        <v>38.25</v>
      </c>
      <c r="O436" s="89">
        <f t="shared" si="56"/>
        <v>263.5</v>
      </c>
    </row>
    <row r="437" s="108" customFormat="1" ht="18" customHeight="1" spans="1:15">
      <c r="A437" s="88" t="s">
        <v>633</v>
      </c>
      <c r="B437" s="88" t="s">
        <v>58</v>
      </c>
      <c r="C437" s="88" t="s">
        <v>665</v>
      </c>
      <c r="D437" s="89">
        <f t="shared" si="51"/>
        <v>19</v>
      </c>
      <c r="E437" s="89">
        <f t="shared" si="52"/>
        <v>19</v>
      </c>
      <c r="F437" s="90"/>
      <c r="G437" s="90"/>
      <c r="H437" s="90">
        <v>19</v>
      </c>
      <c r="I437" s="90">
        <f t="shared" si="53"/>
        <v>0</v>
      </c>
      <c r="J437" s="90"/>
      <c r="K437" s="90"/>
      <c r="L437" s="90"/>
      <c r="M437" s="89">
        <f t="shared" si="54"/>
        <v>337.25</v>
      </c>
      <c r="N437" s="89">
        <f t="shared" si="55"/>
        <v>42.75</v>
      </c>
      <c r="O437" s="89">
        <f t="shared" si="56"/>
        <v>294.5</v>
      </c>
    </row>
    <row r="438" s="108" customFormat="1" ht="18" customHeight="1" spans="1:15">
      <c r="A438" s="88" t="s">
        <v>633</v>
      </c>
      <c r="B438" s="88" t="s">
        <v>58</v>
      </c>
      <c r="C438" s="88" t="s">
        <v>666</v>
      </c>
      <c r="D438" s="89">
        <f t="shared" si="51"/>
        <v>19</v>
      </c>
      <c r="E438" s="89">
        <f t="shared" si="52"/>
        <v>19</v>
      </c>
      <c r="F438" s="90"/>
      <c r="G438" s="90"/>
      <c r="H438" s="90">
        <v>19</v>
      </c>
      <c r="I438" s="90">
        <f t="shared" si="53"/>
        <v>0</v>
      </c>
      <c r="J438" s="90"/>
      <c r="K438" s="90"/>
      <c r="L438" s="90"/>
      <c r="M438" s="89">
        <f t="shared" si="54"/>
        <v>337.25</v>
      </c>
      <c r="N438" s="89">
        <f t="shared" si="55"/>
        <v>42.75</v>
      </c>
      <c r="O438" s="89">
        <f t="shared" si="56"/>
        <v>294.5</v>
      </c>
    </row>
    <row r="439" s="108" customFormat="1" ht="18" customHeight="1" spans="1:15">
      <c r="A439" s="88" t="s">
        <v>633</v>
      </c>
      <c r="B439" s="88" t="s">
        <v>58</v>
      </c>
      <c r="C439" s="88" t="s">
        <v>667</v>
      </c>
      <c r="D439" s="89">
        <f t="shared" si="51"/>
        <v>25</v>
      </c>
      <c r="E439" s="89">
        <f t="shared" si="52"/>
        <v>25</v>
      </c>
      <c r="F439" s="90"/>
      <c r="G439" s="90"/>
      <c r="H439" s="90">
        <v>25</v>
      </c>
      <c r="I439" s="90">
        <f t="shared" si="53"/>
        <v>0</v>
      </c>
      <c r="J439" s="90"/>
      <c r="K439" s="90"/>
      <c r="L439" s="90"/>
      <c r="M439" s="89">
        <f t="shared" si="54"/>
        <v>443.75</v>
      </c>
      <c r="N439" s="89">
        <f t="shared" si="55"/>
        <v>56.25</v>
      </c>
      <c r="O439" s="89">
        <f t="shared" si="56"/>
        <v>387.5</v>
      </c>
    </row>
    <row r="440" s="108" customFormat="1" ht="18" customHeight="1" spans="1:15">
      <c r="A440" s="88" t="s">
        <v>633</v>
      </c>
      <c r="B440" s="88" t="s">
        <v>58</v>
      </c>
      <c r="C440" s="88" t="s">
        <v>668</v>
      </c>
      <c r="D440" s="89">
        <f t="shared" si="51"/>
        <v>25.6</v>
      </c>
      <c r="E440" s="89">
        <f t="shared" si="52"/>
        <v>25.6</v>
      </c>
      <c r="F440" s="90"/>
      <c r="G440" s="90"/>
      <c r="H440" s="90">
        <v>25.6</v>
      </c>
      <c r="I440" s="90">
        <f t="shared" si="53"/>
        <v>0</v>
      </c>
      <c r="J440" s="90"/>
      <c r="K440" s="90"/>
      <c r="L440" s="90"/>
      <c r="M440" s="89">
        <f t="shared" si="54"/>
        <v>454.4</v>
      </c>
      <c r="N440" s="89">
        <f t="shared" si="55"/>
        <v>57.6</v>
      </c>
      <c r="O440" s="89">
        <f t="shared" si="56"/>
        <v>396.8</v>
      </c>
    </row>
    <row r="441" s="108" customFormat="1" ht="18" customHeight="1" spans="1:15">
      <c r="A441" s="88" t="s">
        <v>633</v>
      </c>
      <c r="B441" s="88" t="s">
        <v>58</v>
      </c>
      <c r="C441" s="88" t="s">
        <v>669</v>
      </c>
      <c r="D441" s="89">
        <f t="shared" si="51"/>
        <v>5</v>
      </c>
      <c r="E441" s="89">
        <f t="shared" si="52"/>
        <v>5</v>
      </c>
      <c r="F441" s="90"/>
      <c r="G441" s="90"/>
      <c r="H441" s="90">
        <v>5</v>
      </c>
      <c r="I441" s="90">
        <f t="shared" si="53"/>
        <v>0</v>
      </c>
      <c r="J441" s="90"/>
      <c r="K441" s="90"/>
      <c r="L441" s="90"/>
      <c r="M441" s="89">
        <f t="shared" si="54"/>
        <v>88.75</v>
      </c>
      <c r="N441" s="89">
        <f t="shared" si="55"/>
        <v>11.25</v>
      </c>
      <c r="O441" s="89">
        <f t="shared" si="56"/>
        <v>77.5</v>
      </c>
    </row>
    <row r="442" s="108" customFormat="1" ht="18" customHeight="1" spans="1:15">
      <c r="A442" s="88" t="s">
        <v>633</v>
      </c>
      <c r="B442" s="88" t="s">
        <v>58</v>
      </c>
      <c r="C442" s="88" t="s">
        <v>670</v>
      </c>
      <c r="D442" s="89">
        <f t="shared" si="51"/>
        <v>19</v>
      </c>
      <c r="E442" s="89">
        <f t="shared" si="52"/>
        <v>19</v>
      </c>
      <c r="F442" s="90"/>
      <c r="G442" s="90"/>
      <c r="H442" s="90">
        <v>19</v>
      </c>
      <c r="I442" s="90">
        <f t="shared" si="53"/>
        <v>0</v>
      </c>
      <c r="J442" s="90"/>
      <c r="K442" s="90"/>
      <c r="L442" s="90"/>
      <c r="M442" s="89">
        <f t="shared" si="54"/>
        <v>337.25</v>
      </c>
      <c r="N442" s="89">
        <f t="shared" si="55"/>
        <v>42.75</v>
      </c>
      <c r="O442" s="89">
        <f t="shared" si="56"/>
        <v>294.5</v>
      </c>
    </row>
    <row r="443" s="108" customFormat="1" ht="18" customHeight="1" spans="1:15">
      <c r="A443" s="88" t="s">
        <v>633</v>
      </c>
      <c r="B443" s="88" t="s">
        <v>58</v>
      </c>
      <c r="C443" s="88" t="s">
        <v>462</v>
      </c>
      <c r="D443" s="89">
        <f t="shared" si="51"/>
        <v>23</v>
      </c>
      <c r="E443" s="89">
        <f t="shared" si="52"/>
        <v>23</v>
      </c>
      <c r="F443" s="90"/>
      <c r="G443" s="90"/>
      <c r="H443" s="90">
        <v>23</v>
      </c>
      <c r="I443" s="90">
        <f t="shared" si="53"/>
        <v>0</v>
      </c>
      <c r="J443" s="90"/>
      <c r="K443" s="90"/>
      <c r="L443" s="90"/>
      <c r="M443" s="89">
        <f t="shared" si="54"/>
        <v>408.25</v>
      </c>
      <c r="N443" s="89">
        <f t="shared" si="55"/>
        <v>51.75</v>
      </c>
      <c r="O443" s="89">
        <f t="shared" si="56"/>
        <v>356.5</v>
      </c>
    </row>
    <row r="444" s="108" customFormat="1" ht="18" customHeight="1" spans="1:15">
      <c r="A444" s="88" t="s">
        <v>633</v>
      </c>
      <c r="B444" s="88" t="s">
        <v>79</v>
      </c>
      <c r="C444" s="88" t="s">
        <v>671</v>
      </c>
      <c r="D444" s="89">
        <f t="shared" si="51"/>
        <v>15</v>
      </c>
      <c r="E444" s="89">
        <f t="shared" si="52"/>
        <v>15</v>
      </c>
      <c r="F444" s="90"/>
      <c r="G444" s="90"/>
      <c r="H444" s="90">
        <v>15</v>
      </c>
      <c r="I444" s="90">
        <f t="shared" si="53"/>
        <v>0</v>
      </c>
      <c r="J444" s="90"/>
      <c r="K444" s="90"/>
      <c r="L444" s="90"/>
      <c r="M444" s="89">
        <f t="shared" si="54"/>
        <v>266.25</v>
      </c>
      <c r="N444" s="89">
        <f t="shared" si="55"/>
        <v>33.75</v>
      </c>
      <c r="O444" s="89">
        <f t="shared" si="56"/>
        <v>232.5</v>
      </c>
    </row>
    <row r="445" s="108" customFormat="1" ht="18" customHeight="1" spans="1:15">
      <c r="A445" s="88" t="s">
        <v>633</v>
      </c>
      <c r="B445" s="88" t="s">
        <v>79</v>
      </c>
      <c r="C445" s="88" t="s">
        <v>672</v>
      </c>
      <c r="D445" s="89">
        <f t="shared" si="51"/>
        <v>25</v>
      </c>
      <c r="E445" s="89">
        <f t="shared" si="52"/>
        <v>25</v>
      </c>
      <c r="F445" s="90"/>
      <c r="G445" s="90"/>
      <c r="H445" s="90">
        <v>25</v>
      </c>
      <c r="I445" s="90">
        <f t="shared" si="53"/>
        <v>0</v>
      </c>
      <c r="J445" s="90"/>
      <c r="K445" s="90"/>
      <c r="L445" s="90"/>
      <c r="M445" s="89">
        <f t="shared" si="54"/>
        <v>443.75</v>
      </c>
      <c r="N445" s="89">
        <f t="shared" si="55"/>
        <v>56.25</v>
      </c>
      <c r="O445" s="89">
        <f t="shared" si="56"/>
        <v>387.5</v>
      </c>
    </row>
    <row r="446" s="108" customFormat="1" ht="18" customHeight="1" spans="1:15">
      <c r="A446" s="88" t="s">
        <v>633</v>
      </c>
      <c r="B446" s="88" t="s">
        <v>79</v>
      </c>
      <c r="C446" s="88" t="s">
        <v>673</v>
      </c>
      <c r="D446" s="89">
        <f t="shared" si="51"/>
        <v>9</v>
      </c>
      <c r="E446" s="89">
        <f t="shared" si="52"/>
        <v>9</v>
      </c>
      <c r="F446" s="90"/>
      <c r="G446" s="90"/>
      <c r="H446" s="90">
        <v>9</v>
      </c>
      <c r="I446" s="90">
        <f t="shared" si="53"/>
        <v>0</v>
      </c>
      <c r="J446" s="90"/>
      <c r="K446" s="90"/>
      <c r="L446" s="90"/>
      <c r="M446" s="89">
        <f t="shared" si="54"/>
        <v>159.75</v>
      </c>
      <c r="N446" s="89">
        <f t="shared" si="55"/>
        <v>20.25</v>
      </c>
      <c r="O446" s="89">
        <f t="shared" si="56"/>
        <v>139.5</v>
      </c>
    </row>
    <row r="447" s="108" customFormat="1" ht="18" customHeight="1" spans="1:15">
      <c r="A447" s="88" t="s">
        <v>633</v>
      </c>
      <c r="B447" s="88" t="s">
        <v>79</v>
      </c>
      <c r="C447" s="88" t="s">
        <v>674</v>
      </c>
      <c r="D447" s="89">
        <f t="shared" si="51"/>
        <v>27</v>
      </c>
      <c r="E447" s="89">
        <f t="shared" si="52"/>
        <v>27</v>
      </c>
      <c r="F447" s="90"/>
      <c r="G447" s="90"/>
      <c r="H447" s="90">
        <v>27</v>
      </c>
      <c r="I447" s="90">
        <f t="shared" si="53"/>
        <v>0</v>
      </c>
      <c r="J447" s="90"/>
      <c r="K447" s="90"/>
      <c r="L447" s="90"/>
      <c r="M447" s="89">
        <f t="shared" si="54"/>
        <v>479.25</v>
      </c>
      <c r="N447" s="89">
        <f t="shared" si="55"/>
        <v>60.75</v>
      </c>
      <c r="O447" s="89">
        <f t="shared" si="56"/>
        <v>418.5</v>
      </c>
    </row>
    <row r="448" s="108" customFormat="1" ht="18" customHeight="1" spans="1:15">
      <c r="A448" s="88" t="s">
        <v>633</v>
      </c>
      <c r="B448" s="88" t="s">
        <v>79</v>
      </c>
      <c r="C448" s="88" t="s">
        <v>675</v>
      </c>
      <c r="D448" s="89">
        <f t="shared" si="51"/>
        <v>17</v>
      </c>
      <c r="E448" s="89">
        <f t="shared" si="52"/>
        <v>17</v>
      </c>
      <c r="F448" s="90"/>
      <c r="G448" s="90"/>
      <c r="H448" s="90">
        <v>17</v>
      </c>
      <c r="I448" s="90">
        <f t="shared" si="53"/>
        <v>0</v>
      </c>
      <c r="J448" s="90"/>
      <c r="K448" s="90"/>
      <c r="L448" s="90"/>
      <c r="M448" s="89">
        <f t="shared" si="54"/>
        <v>301.75</v>
      </c>
      <c r="N448" s="89">
        <f t="shared" si="55"/>
        <v>38.25</v>
      </c>
      <c r="O448" s="89">
        <f t="shared" si="56"/>
        <v>263.5</v>
      </c>
    </row>
    <row r="449" s="108" customFormat="1" ht="18" customHeight="1" spans="1:15">
      <c r="A449" s="88" t="s">
        <v>633</v>
      </c>
      <c r="B449" s="88" t="s">
        <v>79</v>
      </c>
      <c r="C449" s="88" t="s">
        <v>676</v>
      </c>
      <c r="D449" s="89">
        <f t="shared" si="51"/>
        <v>29</v>
      </c>
      <c r="E449" s="89">
        <f t="shared" si="52"/>
        <v>29</v>
      </c>
      <c r="F449" s="90"/>
      <c r="G449" s="90"/>
      <c r="H449" s="90">
        <v>29</v>
      </c>
      <c r="I449" s="90">
        <f t="shared" si="53"/>
        <v>0</v>
      </c>
      <c r="J449" s="90"/>
      <c r="K449" s="90"/>
      <c r="L449" s="90"/>
      <c r="M449" s="89">
        <f t="shared" si="54"/>
        <v>514.75</v>
      </c>
      <c r="N449" s="89">
        <f t="shared" si="55"/>
        <v>65.25</v>
      </c>
      <c r="O449" s="89">
        <f t="shared" si="56"/>
        <v>449.5</v>
      </c>
    </row>
    <row r="450" s="108" customFormat="1" ht="18" customHeight="1" spans="1:15">
      <c r="A450" s="88" t="s">
        <v>633</v>
      </c>
      <c r="B450" s="88" t="s">
        <v>79</v>
      </c>
      <c r="C450" s="88" t="s">
        <v>677</v>
      </c>
      <c r="D450" s="89">
        <f t="shared" si="51"/>
        <v>23</v>
      </c>
      <c r="E450" s="89">
        <f t="shared" si="52"/>
        <v>23</v>
      </c>
      <c r="F450" s="90"/>
      <c r="G450" s="90"/>
      <c r="H450" s="90">
        <v>23</v>
      </c>
      <c r="I450" s="90">
        <f t="shared" si="53"/>
        <v>0</v>
      </c>
      <c r="J450" s="90"/>
      <c r="K450" s="90"/>
      <c r="L450" s="90"/>
      <c r="M450" s="89">
        <f t="shared" si="54"/>
        <v>408.25</v>
      </c>
      <c r="N450" s="89">
        <f t="shared" si="55"/>
        <v>51.75</v>
      </c>
      <c r="O450" s="89">
        <f t="shared" si="56"/>
        <v>356.5</v>
      </c>
    </row>
    <row r="451" s="108" customFormat="1" ht="18" customHeight="1" spans="1:15">
      <c r="A451" s="88" t="s">
        <v>633</v>
      </c>
      <c r="B451" s="88" t="s">
        <v>79</v>
      </c>
      <c r="C451" s="88" t="s">
        <v>677</v>
      </c>
      <c r="D451" s="89">
        <f t="shared" si="51"/>
        <v>30</v>
      </c>
      <c r="E451" s="89">
        <f t="shared" si="52"/>
        <v>30</v>
      </c>
      <c r="F451" s="90"/>
      <c r="G451" s="90"/>
      <c r="H451" s="90">
        <v>30</v>
      </c>
      <c r="I451" s="90">
        <f t="shared" si="53"/>
        <v>0</v>
      </c>
      <c r="J451" s="90"/>
      <c r="K451" s="90"/>
      <c r="L451" s="90"/>
      <c r="M451" s="89">
        <f t="shared" si="54"/>
        <v>532.5</v>
      </c>
      <c r="N451" s="89">
        <f t="shared" si="55"/>
        <v>67.5</v>
      </c>
      <c r="O451" s="89">
        <f t="shared" si="56"/>
        <v>465</v>
      </c>
    </row>
    <row r="452" s="108" customFormat="1" ht="18" customHeight="1" spans="1:15">
      <c r="A452" s="88" t="s">
        <v>633</v>
      </c>
      <c r="B452" s="88" t="s">
        <v>79</v>
      </c>
      <c r="C452" s="88" t="s">
        <v>678</v>
      </c>
      <c r="D452" s="89">
        <f t="shared" si="51"/>
        <v>23</v>
      </c>
      <c r="E452" s="89">
        <f t="shared" si="52"/>
        <v>23</v>
      </c>
      <c r="F452" s="90"/>
      <c r="G452" s="90"/>
      <c r="H452" s="90">
        <v>23</v>
      </c>
      <c r="I452" s="90">
        <f t="shared" si="53"/>
        <v>0</v>
      </c>
      <c r="J452" s="90"/>
      <c r="K452" s="90"/>
      <c r="L452" s="90"/>
      <c r="M452" s="89">
        <f t="shared" si="54"/>
        <v>408.25</v>
      </c>
      <c r="N452" s="89">
        <f t="shared" si="55"/>
        <v>51.75</v>
      </c>
      <c r="O452" s="89">
        <f t="shared" si="56"/>
        <v>356.5</v>
      </c>
    </row>
    <row r="453" s="108" customFormat="1" ht="18" customHeight="1" spans="1:15">
      <c r="A453" s="88" t="s">
        <v>633</v>
      </c>
      <c r="B453" s="88" t="s">
        <v>79</v>
      </c>
      <c r="C453" s="88" t="s">
        <v>679</v>
      </c>
      <c r="D453" s="89">
        <f t="shared" si="51"/>
        <v>17</v>
      </c>
      <c r="E453" s="89">
        <f t="shared" si="52"/>
        <v>17</v>
      </c>
      <c r="F453" s="90"/>
      <c r="G453" s="90"/>
      <c r="H453" s="90">
        <v>17</v>
      </c>
      <c r="I453" s="90">
        <f t="shared" si="53"/>
        <v>0</v>
      </c>
      <c r="J453" s="90"/>
      <c r="K453" s="90"/>
      <c r="L453" s="90"/>
      <c r="M453" s="89">
        <f t="shared" si="54"/>
        <v>301.75</v>
      </c>
      <c r="N453" s="89">
        <f t="shared" si="55"/>
        <v>38.25</v>
      </c>
      <c r="O453" s="89">
        <f t="shared" si="56"/>
        <v>263.5</v>
      </c>
    </row>
    <row r="454" s="108" customFormat="1" ht="18" customHeight="1" spans="1:15">
      <c r="A454" s="88" t="s">
        <v>633</v>
      </c>
      <c r="B454" s="88" t="s">
        <v>79</v>
      </c>
      <c r="C454" s="88" t="s">
        <v>680</v>
      </c>
      <c r="D454" s="89">
        <f t="shared" si="51"/>
        <v>13</v>
      </c>
      <c r="E454" s="89">
        <f t="shared" si="52"/>
        <v>13</v>
      </c>
      <c r="F454" s="90"/>
      <c r="G454" s="90"/>
      <c r="H454" s="90">
        <v>13</v>
      </c>
      <c r="I454" s="90">
        <f t="shared" si="53"/>
        <v>0</v>
      </c>
      <c r="J454" s="90"/>
      <c r="K454" s="90"/>
      <c r="L454" s="90"/>
      <c r="M454" s="89">
        <f t="shared" si="54"/>
        <v>230.75</v>
      </c>
      <c r="N454" s="89">
        <f t="shared" si="55"/>
        <v>29.25</v>
      </c>
      <c r="O454" s="89">
        <f t="shared" si="56"/>
        <v>201.5</v>
      </c>
    </row>
    <row r="455" s="108" customFormat="1" ht="18" customHeight="1" spans="1:15">
      <c r="A455" s="88" t="s">
        <v>633</v>
      </c>
      <c r="B455" s="88" t="s">
        <v>79</v>
      </c>
      <c r="C455" s="88" t="s">
        <v>681</v>
      </c>
      <c r="D455" s="89">
        <f t="shared" si="51"/>
        <v>17</v>
      </c>
      <c r="E455" s="89">
        <f t="shared" si="52"/>
        <v>17</v>
      </c>
      <c r="F455" s="90"/>
      <c r="G455" s="90"/>
      <c r="H455" s="90">
        <v>17</v>
      </c>
      <c r="I455" s="90">
        <f t="shared" si="53"/>
        <v>0</v>
      </c>
      <c r="J455" s="90"/>
      <c r="K455" s="90"/>
      <c r="L455" s="90"/>
      <c r="M455" s="89">
        <f t="shared" si="54"/>
        <v>301.75</v>
      </c>
      <c r="N455" s="89">
        <f t="shared" si="55"/>
        <v>38.25</v>
      </c>
      <c r="O455" s="89">
        <f t="shared" si="56"/>
        <v>263.5</v>
      </c>
    </row>
    <row r="456" s="108" customFormat="1" ht="18" customHeight="1" spans="1:15">
      <c r="A456" s="88" t="s">
        <v>633</v>
      </c>
      <c r="B456" s="88" t="s">
        <v>79</v>
      </c>
      <c r="C456" s="88" t="s">
        <v>682</v>
      </c>
      <c r="D456" s="89">
        <f t="shared" si="51"/>
        <v>36</v>
      </c>
      <c r="E456" s="89">
        <f t="shared" si="52"/>
        <v>36</v>
      </c>
      <c r="F456" s="90"/>
      <c r="G456" s="90"/>
      <c r="H456" s="90">
        <v>36</v>
      </c>
      <c r="I456" s="90">
        <f t="shared" si="53"/>
        <v>0</v>
      </c>
      <c r="J456" s="90"/>
      <c r="K456" s="90"/>
      <c r="L456" s="90"/>
      <c r="M456" s="89">
        <f t="shared" si="54"/>
        <v>639</v>
      </c>
      <c r="N456" s="89">
        <f t="shared" si="55"/>
        <v>81</v>
      </c>
      <c r="O456" s="89">
        <f t="shared" si="56"/>
        <v>558</v>
      </c>
    </row>
    <row r="457" s="108" customFormat="1" ht="18" customHeight="1" spans="1:15">
      <c r="A457" s="88" t="s">
        <v>633</v>
      </c>
      <c r="B457" s="88" t="s">
        <v>79</v>
      </c>
      <c r="C457" s="88" t="s">
        <v>683</v>
      </c>
      <c r="D457" s="89">
        <f t="shared" si="51"/>
        <v>23</v>
      </c>
      <c r="E457" s="89">
        <f t="shared" si="52"/>
        <v>23</v>
      </c>
      <c r="F457" s="90"/>
      <c r="G457" s="90"/>
      <c r="H457" s="90">
        <v>23</v>
      </c>
      <c r="I457" s="90">
        <f t="shared" si="53"/>
        <v>0</v>
      </c>
      <c r="J457" s="90"/>
      <c r="K457" s="90"/>
      <c r="L457" s="90"/>
      <c r="M457" s="89">
        <f t="shared" si="54"/>
        <v>408.25</v>
      </c>
      <c r="N457" s="89">
        <f t="shared" si="55"/>
        <v>51.75</v>
      </c>
      <c r="O457" s="89">
        <f t="shared" si="56"/>
        <v>356.5</v>
      </c>
    </row>
    <row r="458" s="108" customFormat="1" ht="18" customHeight="1" spans="1:15">
      <c r="A458" s="88" t="s">
        <v>633</v>
      </c>
      <c r="B458" s="88" t="s">
        <v>79</v>
      </c>
      <c r="C458" s="88" t="s">
        <v>684</v>
      </c>
      <c r="D458" s="89">
        <f t="shared" si="51"/>
        <v>20</v>
      </c>
      <c r="E458" s="89">
        <f t="shared" si="52"/>
        <v>20</v>
      </c>
      <c r="F458" s="90"/>
      <c r="G458" s="90"/>
      <c r="H458" s="90">
        <v>20</v>
      </c>
      <c r="I458" s="90">
        <f t="shared" si="53"/>
        <v>0</v>
      </c>
      <c r="J458" s="90"/>
      <c r="K458" s="90"/>
      <c r="L458" s="90"/>
      <c r="M458" s="89">
        <f t="shared" si="54"/>
        <v>355</v>
      </c>
      <c r="N458" s="89">
        <f t="shared" si="55"/>
        <v>45</v>
      </c>
      <c r="O458" s="89">
        <f t="shared" si="56"/>
        <v>310</v>
      </c>
    </row>
    <row r="459" s="108" customFormat="1" ht="18" customHeight="1" spans="1:15">
      <c r="A459" s="69" t="s">
        <v>633</v>
      </c>
      <c r="B459" s="69" t="s">
        <v>93</v>
      </c>
      <c r="C459" s="69" t="s">
        <v>685</v>
      </c>
      <c r="D459" s="89">
        <f t="shared" si="51"/>
        <v>22</v>
      </c>
      <c r="E459" s="89">
        <f t="shared" si="52"/>
        <v>22</v>
      </c>
      <c r="F459" s="89"/>
      <c r="G459" s="89"/>
      <c r="H459" s="89">
        <v>22</v>
      </c>
      <c r="I459" s="89">
        <f t="shared" si="53"/>
        <v>0</v>
      </c>
      <c r="J459" s="89"/>
      <c r="K459" s="89"/>
      <c r="L459" s="89"/>
      <c r="M459" s="89">
        <f t="shared" si="54"/>
        <v>390.5</v>
      </c>
      <c r="N459" s="89">
        <f t="shared" si="55"/>
        <v>49.5</v>
      </c>
      <c r="O459" s="89">
        <f t="shared" si="56"/>
        <v>341</v>
      </c>
    </row>
    <row r="460" s="108" customFormat="1" ht="18" customHeight="1" spans="1:15">
      <c r="A460" s="88" t="s">
        <v>633</v>
      </c>
      <c r="B460" s="88" t="s">
        <v>93</v>
      </c>
      <c r="C460" s="88" t="s">
        <v>686</v>
      </c>
      <c r="D460" s="89">
        <f t="shared" ref="D460:D523" si="58">E460+I460</f>
        <v>19</v>
      </c>
      <c r="E460" s="89">
        <f t="shared" ref="E460:E523" si="59">F460+G460+H460</f>
        <v>19</v>
      </c>
      <c r="F460" s="90"/>
      <c r="G460" s="90"/>
      <c r="H460" s="90">
        <v>19</v>
      </c>
      <c r="I460" s="90">
        <f t="shared" ref="I460:I523" si="60">J460+K460+L460</f>
        <v>0</v>
      </c>
      <c r="J460" s="90"/>
      <c r="K460" s="90"/>
      <c r="L460" s="90"/>
      <c r="M460" s="89">
        <f t="shared" ref="M460:M523" si="61">D460*17.75</f>
        <v>337.25</v>
      </c>
      <c r="N460" s="89">
        <f t="shared" ref="N460:N523" si="62">D460*2.25</f>
        <v>42.75</v>
      </c>
      <c r="O460" s="89">
        <f t="shared" ref="O460:O523" si="63">M460-N460</f>
        <v>294.5</v>
      </c>
    </row>
    <row r="461" s="108" customFormat="1" ht="18" customHeight="1" spans="1:15">
      <c r="A461" s="88" t="s">
        <v>633</v>
      </c>
      <c r="B461" s="88" t="s">
        <v>93</v>
      </c>
      <c r="C461" s="88" t="s">
        <v>687</v>
      </c>
      <c r="D461" s="89">
        <f t="shared" si="58"/>
        <v>27</v>
      </c>
      <c r="E461" s="89">
        <f t="shared" si="59"/>
        <v>27</v>
      </c>
      <c r="F461" s="90"/>
      <c r="G461" s="90"/>
      <c r="H461" s="90">
        <v>27</v>
      </c>
      <c r="I461" s="90">
        <f t="shared" si="60"/>
        <v>0</v>
      </c>
      <c r="J461" s="90"/>
      <c r="K461" s="90"/>
      <c r="L461" s="90"/>
      <c r="M461" s="89">
        <f t="shared" si="61"/>
        <v>479.25</v>
      </c>
      <c r="N461" s="89">
        <f t="shared" si="62"/>
        <v>60.75</v>
      </c>
      <c r="O461" s="89">
        <f t="shared" si="63"/>
        <v>418.5</v>
      </c>
    </row>
    <row r="462" s="108" customFormat="1" ht="18" customHeight="1" spans="1:15">
      <c r="A462" s="88" t="s">
        <v>633</v>
      </c>
      <c r="B462" s="88" t="s">
        <v>93</v>
      </c>
      <c r="C462" s="88" t="s">
        <v>688</v>
      </c>
      <c r="D462" s="89">
        <f t="shared" si="58"/>
        <v>27</v>
      </c>
      <c r="E462" s="89">
        <f t="shared" si="59"/>
        <v>27</v>
      </c>
      <c r="F462" s="90"/>
      <c r="G462" s="90"/>
      <c r="H462" s="90">
        <v>27</v>
      </c>
      <c r="I462" s="90">
        <f t="shared" si="60"/>
        <v>0</v>
      </c>
      <c r="J462" s="90"/>
      <c r="K462" s="90"/>
      <c r="L462" s="90"/>
      <c r="M462" s="89">
        <f t="shared" si="61"/>
        <v>479.25</v>
      </c>
      <c r="N462" s="89">
        <f t="shared" si="62"/>
        <v>60.75</v>
      </c>
      <c r="O462" s="89">
        <f t="shared" si="63"/>
        <v>418.5</v>
      </c>
    </row>
    <row r="463" s="108" customFormat="1" ht="18" customHeight="1" spans="1:15">
      <c r="A463" s="88" t="s">
        <v>633</v>
      </c>
      <c r="B463" s="88" t="s">
        <v>93</v>
      </c>
      <c r="C463" s="88" t="s">
        <v>689</v>
      </c>
      <c r="D463" s="89">
        <f t="shared" si="58"/>
        <v>27</v>
      </c>
      <c r="E463" s="89">
        <f t="shared" si="59"/>
        <v>27</v>
      </c>
      <c r="F463" s="90"/>
      <c r="G463" s="90"/>
      <c r="H463" s="90">
        <v>27</v>
      </c>
      <c r="I463" s="90">
        <f t="shared" si="60"/>
        <v>0</v>
      </c>
      <c r="J463" s="90"/>
      <c r="K463" s="90"/>
      <c r="L463" s="90"/>
      <c r="M463" s="89">
        <f t="shared" si="61"/>
        <v>479.25</v>
      </c>
      <c r="N463" s="89">
        <f t="shared" si="62"/>
        <v>60.75</v>
      </c>
      <c r="O463" s="89">
        <f t="shared" si="63"/>
        <v>418.5</v>
      </c>
    </row>
    <row r="464" s="108" customFormat="1" ht="18" customHeight="1" spans="1:15">
      <c r="A464" s="88" t="s">
        <v>633</v>
      </c>
      <c r="B464" s="88" t="s">
        <v>93</v>
      </c>
      <c r="C464" s="88" t="s">
        <v>690</v>
      </c>
      <c r="D464" s="89">
        <f t="shared" si="58"/>
        <v>21</v>
      </c>
      <c r="E464" s="89">
        <f t="shared" si="59"/>
        <v>21</v>
      </c>
      <c r="F464" s="90"/>
      <c r="G464" s="90"/>
      <c r="H464" s="90">
        <v>21</v>
      </c>
      <c r="I464" s="90">
        <f t="shared" si="60"/>
        <v>0</v>
      </c>
      <c r="J464" s="90"/>
      <c r="K464" s="90"/>
      <c r="L464" s="90"/>
      <c r="M464" s="89">
        <f t="shared" si="61"/>
        <v>372.75</v>
      </c>
      <c r="N464" s="89">
        <f t="shared" si="62"/>
        <v>47.25</v>
      </c>
      <c r="O464" s="89">
        <f t="shared" si="63"/>
        <v>325.5</v>
      </c>
    </row>
    <row r="465" s="108" customFormat="1" ht="18" customHeight="1" spans="1:15">
      <c r="A465" s="88" t="s">
        <v>633</v>
      </c>
      <c r="B465" s="88" t="s">
        <v>93</v>
      </c>
      <c r="C465" s="88" t="s">
        <v>691</v>
      </c>
      <c r="D465" s="89">
        <f t="shared" si="58"/>
        <v>17</v>
      </c>
      <c r="E465" s="89">
        <f t="shared" si="59"/>
        <v>17</v>
      </c>
      <c r="F465" s="90"/>
      <c r="G465" s="90"/>
      <c r="H465" s="90">
        <v>17</v>
      </c>
      <c r="I465" s="90">
        <f t="shared" si="60"/>
        <v>0</v>
      </c>
      <c r="J465" s="90"/>
      <c r="K465" s="90"/>
      <c r="L465" s="90"/>
      <c r="M465" s="89">
        <f t="shared" si="61"/>
        <v>301.75</v>
      </c>
      <c r="N465" s="89">
        <f t="shared" si="62"/>
        <v>38.25</v>
      </c>
      <c r="O465" s="89">
        <f t="shared" si="63"/>
        <v>263.5</v>
      </c>
    </row>
    <row r="466" s="108" customFormat="1" ht="18" customHeight="1" spans="1:15">
      <c r="A466" s="88" t="s">
        <v>633</v>
      </c>
      <c r="B466" s="88" t="s">
        <v>93</v>
      </c>
      <c r="C466" s="88" t="s">
        <v>692</v>
      </c>
      <c r="D466" s="89">
        <f t="shared" si="58"/>
        <v>17</v>
      </c>
      <c r="E466" s="89">
        <f t="shared" si="59"/>
        <v>17</v>
      </c>
      <c r="F466" s="90"/>
      <c r="G466" s="90"/>
      <c r="H466" s="90">
        <v>17</v>
      </c>
      <c r="I466" s="90">
        <f t="shared" si="60"/>
        <v>0</v>
      </c>
      <c r="J466" s="90"/>
      <c r="K466" s="90"/>
      <c r="L466" s="90"/>
      <c r="M466" s="89">
        <f t="shared" si="61"/>
        <v>301.75</v>
      </c>
      <c r="N466" s="89">
        <f t="shared" si="62"/>
        <v>38.25</v>
      </c>
      <c r="O466" s="89">
        <f t="shared" si="63"/>
        <v>263.5</v>
      </c>
    </row>
    <row r="467" s="108" customFormat="1" ht="18" customHeight="1" spans="1:15">
      <c r="A467" s="88" t="s">
        <v>633</v>
      </c>
      <c r="B467" s="88" t="s">
        <v>93</v>
      </c>
      <c r="C467" s="88" t="s">
        <v>693</v>
      </c>
      <c r="D467" s="89">
        <f t="shared" si="58"/>
        <v>7</v>
      </c>
      <c r="E467" s="89">
        <f t="shared" si="59"/>
        <v>7</v>
      </c>
      <c r="F467" s="90"/>
      <c r="G467" s="90"/>
      <c r="H467" s="90">
        <v>7</v>
      </c>
      <c r="I467" s="90">
        <f t="shared" si="60"/>
        <v>0</v>
      </c>
      <c r="J467" s="90"/>
      <c r="K467" s="90"/>
      <c r="L467" s="90"/>
      <c r="M467" s="89">
        <f t="shared" si="61"/>
        <v>124.25</v>
      </c>
      <c r="N467" s="89">
        <f t="shared" si="62"/>
        <v>15.75</v>
      </c>
      <c r="O467" s="89">
        <f t="shared" si="63"/>
        <v>108.5</v>
      </c>
    </row>
    <row r="468" s="108" customFormat="1" ht="18" customHeight="1" spans="1:15">
      <c r="A468" s="88" t="s">
        <v>633</v>
      </c>
      <c r="B468" s="88" t="s">
        <v>93</v>
      </c>
      <c r="C468" s="88" t="s">
        <v>694</v>
      </c>
      <c r="D468" s="89">
        <f t="shared" si="58"/>
        <v>19</v>
      </c>
      <c r="E468" s="89">
        <f t="shared" si="59"/>
        <v>19</v>
      </c>
      <c r="F468" s="90"/>
      <c r="G468" s="90"/>
      <c r="H468" s="90">
        <v>19</v>
      </c>
      <c r="I468" s="90">
        <f t="shared" si="60"/>
        <v>0</v>
      </c>
      <c r="J468" s="90"/>
      <c r="K468" s="90"/>
      <c r="L468" s="90"/>
      <c r="M468" s="89">
        <f t="shared" si="61"/>
        <v>337.25</v>
      </c>
      <c r="N468" s="89">
        <f t="shared" si="62"/>
        <v>42.75</v>
      </c>
      <c r="O468" s="89">
        <f t="shared" si="63"/>
        <v>294.5</v>
      </c>
    </row>
    <row r="469" s="108" customFormat="1" ht="18" customHeight="1" spans="1:15">
      <c r="A469" s="69" t="s">
        <v>633</v>
      </c>
      <c r="B469" s="69" t="s">
        <v>93</v>
      </c>
      <c r="C469" s="111" t="s">
        <v>695</v>
      </c>
      <c r="D469" s="89">
        <f t="shared" si="58"/>
        <v>23</v>
      </c>
      <c r="E469" s="89">
        <f t="shared" si="59"/>
        <v>23</v>
      </c>
      <c r="F469" s="89"/>
      <c r="G469" s="89"/>
      <c r="H469" s="89">
        <v>23</v>
      </c>
      <c r="I469" s="89">
        <f t="shared" si="60"/>
        <v>0</v>
      </c>
      <c r="J469" s="89"/>
      <c r="K469" s="89"/>
      <c r="L469" s="89"/>
      <c r="M469" s="89">
        <f t="shared" si="61"/>
        <v>408.25</v>
      </c>
      <c r="N469" s="89">
        <f t="shared" si="62"/>
        <v>51.75</v>
      </c>
      <c r="O469" s="89">
        <f t="shared" si="63"/>
        <v>356.5</v>
      </c>
    </row>
    <row r="470" s="108" customFormat="1" ht="18" customHeight="1" spans="1:15">
      <c r="A470" s="88" t="s">
        <v>633</v>
      </c>
      <c r="B470" s="88" t="s">
        <v>93</v>
      </c>
      <c r="C470" s="88" t="s">
        <v>696</v>
      </c>
      <c r="D470" s="89">
        <f t="shared" si="58"/>
        <v>28</v>
      </c>
      <c r="E470" s="89">
        <f t="shared" si="59"/>
        <v>28</v>
      </c>
      <c r="F470" s="90"/>
      <c r="G470" s="90"/>
      <c r="H470" s="90">
        <v>28</v>
      </c>
      <c r="I470" s="90">
        <f t="shared" si="60"/>
        <v>0</v>
      </c>
      <c r="J470" s="90"/>
      <c r="K470" s="90"/>
      <c r="L470" s="90"/>
      <c r="M470" s="89">
        <f t="shared" si="61"/>
        <v>497</v>
      </c>
      <c r="N470" s="89">
        <f t="shared" si="62"/>
        <v>63</v>
      </c>
      <c r="O470" s="89">
        <f t="shared" si="63"/>
        <v>434</v>
      </c>
    </row>
    <row r="471" s="108" customFormat="1" ht="18" customHeight="1" spans="1:15">
      <c r="A471" s="88" t="s">
        <v>633</v>
      </c>
      <c r="B471" s="88" t="s">
        <v>93</v>
      </c>
      <c r="C471" s="88" t="s">
        <v>697</v>
      </c>
      <c r="D471" s="89">
        <f t="shared" si="58"/>
        <v>15</v>
      </c>
      <c r="E471" s="89">
        <f t="shared" si="59"/>
        <v>15</v>
      </c>
      <c r="F471" s="90"/>
      <c r="G471" s="90"/>
      <c r="H471" s="90">
        <v>15</v>
      </c>
      <c r="I471" s="90">
        <f t="shared" si="60"/>
        <v>0</v>
      </c>
      <c r="J471" s="90"/>
      <c r="K471" s="90"/>
      <c r="L471" s="90"/>
      <c r="M471" s="89">
        <f t="shared" si="61"/>
        <v>266.25</v>
      </c>
      <c r="N471" s="89">
        <f t="shared" si="62"/>
        <v>33.75</v>
      </c>
      <c r="O471" s="89">
        <f t="shared" si="63"/>
        <v>232.5</v>
      </c>
    </row>
    <row r="472" s="108" customFormat="1" ht="18" customHeight="1" spans="1:15">
      <c r="A472" s="88" t="s">
        <v>633</v>
      </c>
      <c r="B472" s="88" t="s">
        <v>93</v>
      </c>
      <c r="C472" s="88" t="s">
        <v>698</v>
      </c>
      <c r="D472" s="89">
        <f t="shared" si="58"/>
        <v>40</v>
      </c>
      <c r="E472" s="89">
        <f t="shared" si="59"/>
        <v>40</v>
      </c>
      <c r="F472" s="90"/>
      <c r="G472" s="90"/>
      <c r="H472" s="90">
        <v>40</v>
      </c>
      <c r="I472" s="90">
        <f t="shared" si="60"/>
        <v>0</v>
      </c>
      <c r="J472" s="90"/>
      <c r="K472" s="90"/>
      <c r="L472" s="90"/>
      <c r="M472" s="89">
        <f t="shared" si="61"/>
        <v>710</v>
      </c>
      <c r="N472" s="89">
        <f t="shared" si="62"/>
        <v>90</v>
      </c>
      <c r="O472" s="89">
        <f t="shared" si="63"/>
        <v>620</v>
      </c>
    </row>
    <row r="473" s="108" customFormat="1" ht="18" customHeight="1" spans="1:15">
      <c r="A473" s="88" t="s">
        <v>633</v>
      </c>
      <c r="B473" s="88" t="s">
        <v>103</v>
      </c>
      <c r="C473" s="88" t="s">
        <v>699</v>
      </c>
      <c r="D473" s="89">
        <f t="shared" si="58"/>
        <v>13</v>
      </c>
      <c r="E473" s="89">
        <f t="shared" si="59"/>
        <v>13</v>
      </c>
      <c r="F473" s="90"/>
      <c r="G473" s="90"/>
      <c r="H473" s="90">
        <v>13</v>
      </c>
      <c r="I473" s="90">
        <f t="shared" si="60"/>
        <v>0</v>
      </c>
      <c r="J473" s="90"/>
      <c r="K473" s="90"/>
      <c r="L473" s="90"/>
      <c r="M473" s="89">
        <f t="shared" si="61"/>
        <v>230.75</v>
      </c>
      <c r="N473" s="89">
        <f t="shared" si="62"/>
        <v>29.25</v>
      </c>
      <c r="O473" s="89">
        <f t="shared" si="63"/>
        <v>201.5</v>
      </c>
    </row>
    <row r="474" s="108" customFormat="1" ht="18" customHeight="1" spans="1:15">
      <c r="A474" s="88" t="s">
        <v>633</v>
      </c>
      <c r="B474" s="88" t="s">
        <v>103</v>
      </c>
      <c r="C474" s="88" t="s">
        <v>700</v>
      </c>
      <c r="D474" s="89">
        <f t="shared" si="58"/>
        <v>27</v>
      </c>
      <c r="E474" s="89">
        <f t="shared" si="59"/>
        <v>27</v>
      </c>
      <c r="F474" s="90"/>
      <c r="G474" s="90"/>
      <c r="H474" s="90">
        <v>27</v>
      </c>
      <c r="I474" s="90">
        <f t="shared" si="60"/>
        <v>0</v>
      </c>
      <c r="J474" s="90"/>
      <c r="K474" s="90"/>
      <c r="L474" s="90"/>
      <c r="M474" s="89">
        <f t="shared" si="61"/>
        <v>479.25</v>
      </c>
      <c r="N474" s="89">
        <f t="shared" si="62"/>
        <v>60.75</v>
      </c>
      <c r="O474" s="89">
        <f t="shared" si="63"/>
        <v>418.5</v>
      </c>
    </row>
    <row r="475" s="108" customFormat="1" ht="18" customHeight="1" spans="1:15">
      <c r="A475" s="88" t="s">
        <v>633</v>
      </c>
      <c r="B475" s="88" t="s">
        <v>103</v>
      </c>
      <c r="C475" s="88" t="s">
        <v>701</v>
      </c>
      <c r="D475" s="89">
        <f t="shared" si="58"/>
        <v>23</v>
      </c>
      <c r="E475" s="89">
        <f t="shared" si="59"/>
        <v>23</v>
      </c>
      <c r="F475" s="90"/>
      <c r="G475" s="90"/>
      <c r="H475" s="90">
        <v>23</v>
      </c>
      <c r="I475" s="90">
        <f t="shared" si="60"/>
        <v>0</v>
      </c>
      <c r="J475" s="90"/>
      <c r="K475" s="90"/>
      <c r="L475" s="90"/>
      <c r="M475" s="89">
        <f t="shared" si="61"/>
        <v>408.25</v>
      </c>
      <c r="N475" s="89">
        <f t="shared" si="62"/>
        <v>51.75</v>
      </c>
      <c r="O475" s="89">
        <f t="shared" si="63"/>
        <v>356.5</v>
      </c>
    </row>
    <row r="476" s="108" customFormat="1" ht="18" customHeight="1" spans="1:15">
      <c r="A476" s="88" t="s">
        <v>633</v>
      </c>
      <c r="B476" s="88" t="s">
        <v>103</v>
      </c>
      <c r="C476" s="88" t="s">
        <v>702</v>
      </c>
      <c r="D476" s="89">
        <f t="shared" si="58"/>
        <v>25</v>
      </c>
      <c r="E476" s="89">
        <f t="shared" si="59"/>
        <v>25</v>
      </c>
      <c r="F476" s="90"/>
      <c r="G476" s="90"/>
      <c r="H476" s="90">
        <v>25</v>
      </c>
      <c r="I476" s="90">
        <f t="shared" si="60"/>
        <v>0</v>
      </c>
      <c r="J476" s="90"/>
      <c r="K476" s="90"/>
      <c r="L476" s="90"/>
      <c r="M476" s="89">
        <f t="shared" si="61"/>
        <v>443.75</v>
      </c>
      <c r="N476" s="89">
        <f t="shared" si="62"/>
        <v>56.25</v>
      </c>
      <c r="O476" s="89">
        <f t="shared" si="63"/>
        <v>387.5</v>
      </c>
    </row>
    <row r="477" s="108" customFormat="1" ht="18" customHeight="1" spans="1:15">
      <c r="A477" s="88" t="s">
        <v>633</v>
      </c>
      <c r="B477" s="88" t="s">
        <v>103</v>
      </c>
      <c r="C477" s="88" t="s">
        <v>703</v>
      </c>
      <c r="D477" s="89">
        <f t="shared" si="58"/>
        <v>21</v>
      </c>
      <c r="E477" s="89">
        <f t="shared" si="59"/>
        <v>21</v>
      </c>
      <c r="F477" s="90"/>
      <c r="G477" s="90"/>
      <c r="H477" s="90">
        <v>21</v>
      </c>
      <c r="I477" s="90">
        <f t="shared" si="60"/>
        <v>0</v>
      </c>
      <c r="J477" s="90"/>
      <c r="K477" s="90"/>
      <c r="L477" s="90"/>
      <c r="M477" s="89">
        <f t="shared" si="61"/>
        <v>372.75</v>
      </c>
      <c r="N477" s="89">
        <f t="shared" si="62"/>
        <v>47.25</v>
      </c>
      <c r="O477" s="89">
        <f t="shared" si="63"/>
        <v>325.5</v>
      </c>
    </row>
    <row r="478" s="108" customFormat="1" ht="18" customHeight="1" spans="1:15">
      <c r="A478" s="88" t="s">
        <v>633</v>
      </c>
      <c r="B478" s="88" t="s">
        <v>103</v>
      </c>
      <c r="C478" s="88" t="s">
        <v>704</v>
      </c>
      <c r="D478" s="89">
        <f t="shared" si="58"/>
        <v>27</v>
      </c>
      <c r="E478" s="89">
        <f t="shared" si="59"/>
        <v>27</v>
      </c>
      <c r="F478" s="90"/>
      <c r="G478" s="90"/>
      <c r="H478" s="90">
        <v>27</v>
      </c>
      <c r="I478" s="90">
        <f t="shared" si="60"/>
        <v>0</v>
      </c>
      <c r="J478" s="90"/>
      <c r="K478" s="90"/>
      <c r="L478" s="90"/>
      <c r="M478" s="89">
        <f t="shared" si="61"/>
        <v>479.25</v>
      </c>
      <c r="N478" s="89">
        <f t="shared" si="62"/>
        <v>60.75</v>
      </c>
      <c r="O478" s="89">
        <f t="shared" si="63"/>
        <v>418.5</v>
      </c>
    </row>
    <row r="479" s="108" customFormat="1" ht="18" customHeight="1" spans="1:15">
      <c r="A479" s="88" t="s">
        <v>633</v>
      </c>
      <c r="B479" s="88" t="s">
        <v>103</v>
      </c>
      <c r="C479" s="88" t="s">
        <v>705</v>
      </c>
      <c r="D479" s="89">
        <f t="shared" si="58"/>
        <v>13</v>
      </c>
      <c r="E479" s="89">
        <f t="shared" si="59"/>
        <v>13</v>
      </c>
      <c r="F479" s="90"/>
      <c r="G479" s="90"/>
      <c r="H479" s="90">
        <v>13</v>
      </c>
      <c r="I479" s="90">
        <f t="shared" si="60"/>
        <v>0</v>
      </c>
      <c r="J479" s="90"/>
      <c r="K479" s="90"/>
      <c r="L479" s="90"/>
      <c r="M479" s="89">
        <f t="shared" si="61"/>
        <v>230.75</v>
      </c>
      <c r="N479" s="89">
        <f t="shared" si="62"/>
        <v>29.25</v>
      </c>
      <c r="O479" s="89">
        <f t="shared" si="63"/>
        <v>201.5</v>
      </c>
    </row>
    <row r="480" s="108" customFormat="1" ht="18" customHeight="1" spans="1:15">
      <c r="A480" s="88" t="s">
        <v>633</v>
      </c>
      <c r="B480" s="88" t="s">
        <v>103</v>
      </c>
      <c r="C480" s="88" t="s">
        <v>706</v>
      </c>
      <c r="D480" s="89">
        <f t="shared" si="58"/>
        <v>52</v>
      </c>
      <c r="E480" s="89">
        <f t="shared" si="59"/>
        <v>52</v>
      </c>
      <c r="F480" s="90"/>
      <c r="G480" s="90"/>
      <c r="H480" s="90">
        <v>52</v>
      </c>
      <c r="I480" s="90">
        <f t="shared" si="60"/>
        <v>0</v>
      </c>
      <c r="J480" s="90"/>
      <c r="K480" s="90"/>
      <c r="L480" s="90"/>
      <c r="M480" s="89">
        <f t="shared" si="61"/>
        <v>923</v>
      </c>
      <c r="N480" s="89">
        <f t="shared" si="62"/>
        <v>117</v>
      </c>
      <c r="O480" s="89">
        <f t="shared" si="63"/>
        <v>806</v>
      </c>
    </row>
    <row r="481" s="108" customFormat="1" ht="18" customHeight="1" spans="1:15">
      <c r="A481" s="88" t="s">
        <v>633</v>
      </c>
      <c r="B481" s="88" t="s">
        <v>103</v>
      </c>
      <c r="C481" s="88" t="s">
        <v>707</v>
      </c>
      <c r="D481" s="89">
        <f t="shared" si="58"/>
        <v>33.9</v>
      </c>
      <c r="E481" s="89">
        <f t="shared" si="59"/>
        <v>33.9</v>
      </c>
      <c r="F481" s="90"/>
      <c r="G481" s="90"/>
      <c r="H481" s="90">
        <v>33.9</v>
      </c>
      <c r="I481" s="90">
        <f t="shared" si="60"/>
        <v>0</v>
      </c>
      <c r="J481" s="90"/>
      <c r="K481" s="90"/>
      <c r="L481" s="90"/>
      <c r="M481" s="89">
        <f t="shared" si="61"/>
        <v>601.725</v>
      </c>
      <c r="N481" s="89">
        <f t="shared" si="62"/>
        <v>76.275</v>
      </c>
      <c r="O481" s="89">
        <f t="shared" si="63"/>
        <v>525.45</v>
      </c>
    </row>
    <row r="482" s="108" customFormat="1" ht="18" customHeight="1" spans="1:15">
      <c r="A482" s="88" t="s">
        <v>633</v>
      </c>
      <c r="B482" s="88" t="s">
        <v>103</v>
      </c>
      <c r="C482" s="88" t="s">
        <v>708</v>
      </c>
      <c r="D482" s="89">
        <f t="shared" si="58"/>
        <v>10</v>
      </c>
      <c r="E482" s="89">
        <f t="shared" si="59"/>
        <v>10</v>
      </c>
      <c r="F482" s="90"/>
      <c r="G482" s="90"/>
      <c r="H482" s="90">
        <v>10</v>
      </c>
      <c r="I482" s="90">
        <f t="shared" si="60"/>
        <v>0</v>
      </c>
      <c r="J482" s="90"/>
      <c r="K482" s="90"/>
      <c r="L482" s="90"/>
      <c r="M482" s="89">
        <f t="shared" si="61"/>
        <v>177.5</v>
      </c>
      <c r="N482" s="89">
        <f t="shared" si="62"/>
        <v>22.5</v>
      </c>
      <c r="O482" s="89">
        <f t="shared" si="63"/>
        <v>155</v>
      </c>
    </row>
    <row r="483" s="108" customFormat="1" ht="18" customHeight="1" spans="1:15">
      <c r="A483" s="88" t="s">
        <v>633</v>
      </c>
      <c r="B483" s="88" t="s">
        <v>103</v>
      </c>
      <c r="C483" s="88" t="s">
        <v>709</v>
      </c>
      <c r="D483" s="89">
        <f t="shared" si="58"/>
        <v>6</v>
      </c>
      <c r="E483" s="89">
        <f t="shared" si="59"/>
        <v>6</v>
      </c>
      <c r="F483" s="90"/>
      <c r="G483" s="90"/>
      <c r="H483" s="90">
        <v>6</v>
      </c>
      <c r="I483" s="90">
        <f t="shared" si="60"/>
        <v>0</v>
      </c>
      <c r="J483" s="90"/>
      <c r="K483" s="90"/>
      <c r="L483" s="90"/>
      <c r="M483" s="89">
        <f t="shared" si="61"/>
        <v>106.5</v>
      </c>
      <c r="N483" s="89">
        <f t="shared" si="62"/>
        <v>13.5</v>
      </c>
      <c r="O483" s="89">
        <f t="shared" si="63"/>
        <v>93</v>
      </c>
    </row>
    <row r="484" s="108" customFormat="1" ht="18" customHeight="1" spans="1:15">
      <c r="A484" s="88" t="s">
        <v>633</v>
      </c>
      <c r="B484" s="88" t="s">
        <v>103</v>
      </c>
      <c r="C484" s="88" t="s">
        <v>710</v>
      </c>
      <c r="D484" s="89">
        <f t="shared" si="58"/>
        <v>16</v>
      </c>
      <c r="E484" s="89">
        <f t="shared" si="59"/>
        <v>16</v>
      </c>
      <c r="F484" s="90">
        <v>0</v>
      </c>
      <c r="G484" s="90">
        <v>0</v>
      </c>
      <c r="H484" s="90">
        <v>16</v>
      </c>
      <c r="I484" s="90">
        <f t="shared" si="60"/>
        <v>0</v>
      </c>
      <c r="J484" s="90">
        <v>0</v>
      </c>
      <c r="K484" s="90">
        <v>0</v>
      </c>
      <c r="L484" s="90">
        <v>0</v>
      </c>
      <c r="M484" s="89">
        <f t="shared" si="61"/>
        <v>284</v>
      </c>
      <c r="N484" s="89">
        <f t="shared" si="62"/>
        <v>36</v>
      </c>
      <c r="O484" s="89">
        <f t="shared" si="63"/>
        <v>248</v>
      </c>
    </row>
    <row r="485" s="108" customFormat="1" ht="18" customHeight="1" spans="1:15">
      <c r="A485" s="88" t="s">
        <v>633</v>
      </c>
      <c r="B485" s="88" t="s">
        <v>103</v>
      </c>
      <c r="C485" s="88" t="s">
        <v>711</v>
      </c>
      <c r="D485" s="89">
        <f t="shared" si="58"/>
        <v>23</v>
      </c>
      <c r="E485" s="89">
        <f t="shared" si="59"/>
        <v>23</v>
      </c>
      <c r="F485" s="90"/>
      <c r="G485" s="90"/>
      <c r="H485" s="90">
        <v>23</v>
      </c>
      <c r="I485" s="90">
        <f t="shared" si="60"/>
        <v>0</v>
      </c>
      <c r="J485" s="90"/>
      <c r="K485" s="90"/>
      <c r="L485" s="90"/>
      <c r="M485" s="89">
        <f t="shared" si="61"/>
        <v>408.25</v>
      </c>
      <c r="N485" s="89">
        <f t="shared" si="62"/>
        <v>51.75</v>
      </c>
      <c r="O485" s="89">
        <f t="shared" si="63"/>
        <v>356.5</v>
      </c>
    </row>
    <row r="486" s="108" customFormat="1" ht="18" customHeight="1" spans="1:15">
      <c r="A486" s="88" t="s">
        <v>633</v>
      </c>
      <c r="B486" s="88" t="s">
        <v>103</v>
      </c>
      <c r="C486" s="88" t="s">
        <v>712</v>
      </c>
      <c r="D486" s="89">
        <f t="shared" si="58"/>
        <v>33</v>
      </c>
      <c r="E486" s="89">
        <f t="shared" si="59"/>
        <v>33</v>
      </c>
      <c r="F486" s="90"/>
      <c r="G486" s="90"/>
      <c r="H486" s="90">
        <v>33</v>
      </c>
      <c r="I486" s="90">
        <f t="shared" si="60"/>
        <v>0</v>
      </c>
      <c r="J486" s="90"/>
      <c r="K486" s="90"/>
      <c r="L486" s="90"/>
      <c r="M486" s="89">
        <f t="shared" si="61"/>
        <v>585.75</v>
      </c>
      <c r="N486" s="89">
        <f t="shared" si="62"/>
        <v>74.25</v>
      </c>
      <c r="O486" s="89">
        <f t="shared" si="63"/>
        <v>511.5</v>
      </c>
    </row>
    <row r="487" s="108" customFormat="1" ht="18" customHeight="1" spans="1:15">
      <c r="A487" s="88" t="s">
        <v>633</v>
      </c>
      <c r="B487" s="88" t="s">
        <v>103</v>
      </c>
      <c r="C487" s="88" t="s">
        <v>713</v>
      </c>
      <c r="D487" s="89">
        <f t="shared" si="58"/>
        <v>30</v>
      </c>
      <c r="E487" s="89">
        <f t="shared" si="59"/>
        <v>30</v>
      </c>
      <c r="F487" s="90"/>
      <c r="G487" s="90"/>
      <c r="H487" s="90">
        <v>30</v>
      </c>
      <c r="I487" s="90">
        <f t="shared" si="60"/>
        <v>0</v>
      </c>
      <c r="J487" s="90"/>
      <c r="K487" s="90"/>
      <c r="L487" s="90"/>
      <c r="M487" s="89">
        <f t="shared" si="61"/>
        <v>532.5</v>
      </c>
      <c r="N487" s="89">
        <f t="shared" si="62"/>
        <v>67.5</v>
      </c>
      <c r="O487" s="89">
        <f t="shared" si="63"/>
        <v>465</v>
      </c>
    </row>
    <row r="488" s="108" customFormat="1" ht="18" customHeight="1" spans="1:15">
      <c r="A488" s="88" t="s">
        <v>633</v>
      </c>
      <c r="B488" s="88" t="s">
        <v>103</v>
      </c>
      <c r="C488" s="88" t="s">
        <v>714</v>
      </c>
      <c r="D488" s="89">
        <f t="shared" si="58"/>
        <v>23</v>
      </c>
      <c r="E488" s="89">
        <f t="shared" si="59"/>
        <v>23</v>
      </c>
      <c r="F488" s="90"/>
      <c r="G488" s="90"/>
      <c r="H488" s="90">
        <v>23</v>
      </c>
      <c r="I488" s="90">
        <f t="shared" si="60"/>
        <v>0</v>
      </c>
      <c r="J488" s="90"/>
      <c r="K488" s="90"/>
      <c r="L488" s="90"/>
      <c r="M488" s="89">
        <f t="shared" si="61"/>
        <v>408.25</v>
      </c>
      <c r="N488" s="89">
        <f t="shared" si="62"/>
        <v>51.75</v>
      </c>
      <c r="O488" s="89">
        <f t="shared" si="63"/>
        <v>356.5</v>
      </c>
    </row>
    <row r="489" s="108" customFormat="1" ht="18" customHeight="1" spans="1:15">
      <c r="A489" s="88" t="s">
        <v>633</v>
      </c>
      <c r="B489" s="88" t="s">
        <v>103</v>
      </c>
      <c r="C489" s="88" t="s">
        <v>715</v>
      </c>
      <c r="D489" s="89">
        <f t="shared" si="58"/>
        <v>27</v>
      </c>
      <c r="E489" s="89">
        <f t="shared" si="59"/>
        <v>27</v>
      </c>
      <c r="F489" s="90"/>
      <c r="G489" s="90"/>
      <c r="H489" s="90">
        <v>27</v>
      </c>
      <c r="I489" s="90">
        <f t="shared" si="60"/>
        <v>0</v>
      </c>
      <c r="J489" s="90"/>
      <c r="K489" s="90"/>
      <c r="L489" s="90"/>
      <c r="M489" s="89">
        <f t="shared" si="61"/>
        <v>479.25</v>
      </c>
      <c r="N489" s="89">
        <f t="shared" si="62"/>
        <v>60.75</v>
      </c>
      <c r="O489" s="89">
        <f t="shared" si="63"/>
        <v>418.5</v>
      </c>
    </row>
    <row r="490" s="108" customFormat="1" ht="18" customHeight="1" spans="1:15">
      <c r="A490" s="88" t="s">
        <v>633</v>
      </c>
      <c r="B490" s="88" t="s">
        <v>103</v>
      </c>
      <c r="C490" s="88" t="s">
        <v>716</v>
      </c>
      <c r="D490" s="89">
        <f t="shared" si="58"/>
        <v>29</v>
      </c>
      <c r="E490" s="89">
        <f t="shared" si="59"/>
        <v>29</v>
      </c>
      <c r="F490" s="90"/>
      <c r="G490" s="90"/>
      <c r="H490" s="90">
        <v>29</v>
      </c>
      <c r="I490" s="90">
        <f t="shared" si="60"/>
        <v>0</v>
      </c>
      <c r="J490" s="90"/>
      <c r="K490" s="90"/>
      <c r="L490" s="90"/>
      <c r="M490" s="89">
        <f t="shared" si="61"/>
        <v>514.75</v>
      </c>
      <c r="N490" s="89">
        <f t="shared" si="62"/>
        <v>65.25</v>
      </c>
      <c r="O490" s="89">
        <f t="shared" si="63"/>
        <v>449.5</v>
      </c>
    </row>
    <row r="491" s="108" customFormat="1" ht="18" customHeight="1" spans="1:15">
      <c r="A491" s="88" t="s">
        <v>633</v>
      </c>
      <c r="B491" s="88" t="s">
        <v>103</v>
      </c>
      <c r="C491" s="88" t="s">
        <v>717</v>
      </c>
      <c r="D491" s="89">
        <f t="shared" si="58"/>
        <v>17</v>
      </c>
      <c r="E491" s="89">
        <f t="shared" si="59"/>
        <v>17</v>
      </c>
      <c r="F491" s="90"/>
      <c r="G491" s="90"/>
      <c r="H491" s="90">
        <v>17</v>
      </c>
      <c r="I491" s="90">
        <f t="shared" si="60"/>
        <v>0</v>
      </c>
      <c r="J491" s="90"/>
      <c r="K491" s="90"/>
      <c r="L491" s="90"/>
      <c r="M491" s="89">
        <f t="shared" si="61"/>
        <v>301.75</v>
      </c>
      <c r="N491" s="89">
        <f t="shared" si="62"/>
        <v>38.25</v>
      </c>
      <c r="O491" s="89">
        <f t="shared" si="63"/>
        <v>263.5</v>
      </c>
    </row>
    <row r="492" s="108" customFormat="1" ht="18" customHeight="1" spans="1:15">
      <c r="A492" s="88" t="s">
        <v>633</v>
      </c>
      <c r="B492" s="88" t="s">
        <v>103</v>
      </c>
      <c r="C492" s="88" t="s">
        <v>718</v>
      </c>
      <c r="D492" s="89">
        <f t="shared" si="58"/>
        <v>21</v>
      </c>
      <c r="E492" s="89">
        <f t="shared" si="59"/>
        <v>21</v>
      </c>
      <c r="F492" s="90"/>
      <c r="G492" s="90"/>
      <c r="H492" s="90">
        <v>21</v>
      </c>
      <c r="I492" s="90">
        <f t="shared" si="60"/>
        <v>0</v>
      </c>
      <c r="J492" s="90"/>
      <c r="K492" s="90"/>
      <c r="L492" s="90"/>
      <c r="M492" s="89">
        <f t="shared" si="61"/>
        <v>372.75</v>
      </c>
      <c r="N492" s="89">
        <f t="shared" si="62"/>
        <v>47.25</v>
      </c>
      <c r="O492" s="89">
        <f t="shared" si="63"/>
        <v>325.5</v>
      </c>
    </row>
    <row r="493" s="108" customFormat="1" ht="18" customHeight="1" spans="1:15">
      <c r="A493" s="88" t="s">
        <v>633</v>
      </c>
      <c r="B493" s="88" t="s">
        <v>103</v>
      </c>
      <c r="C493" s="88" t="s">
        <v>719</v>
      </c>
      <c r="D493" s="89">
        <f t="shared" si="58"/>
        <v>59</v>
      </c>
      <c r="E493" s="89">
        <f t="shared" si="59"/>
        <v>59</v>
      </c>
      <c r="F493" s="90"/>
      <c r="G493" s="90"/>
      <c r="H493" s="90">
        <v>59</v>
      </c>
      <c r="I493" s="90">
        <f t="shared" si="60"/>
        <v>0</v>
      </c>
      <c r="J493" s="90"/>
      <c r="K493" s="90"/>
      <c r="L493" s="90"/>
      <c r="M493" s="89">
        <f t="shared" si="61"/>
        <v>1047.25</v>
      </c>
      <c r="N493" s="89">
        <f t="shared" si="62"/>
        <v>132.75</v>
      </c>
      <c r="O493" s="89">
        <f t="shared" si="63"/>
        <v>914.5</v>
      </c>
    </row>
    <row r="494" s="108" customFormat="1" ht="18" customHeight="1" spans="1:15">
      <c r="A494" s="88" t="s">
        <v>633</v>
      </c>
      <c r="B494" s="88" t="s">
        <v>103</v>
      </c>
      <c r="C494" s="88" t="s">
        <v>720</v>
      </c>
      <c r="D494" s="89">
        <f t="shared" si="58"/>
        <v>25</v>
      </c>
      <c r="E494" s="89">
        <f t="shared" si="59"/>
        <v>25</v>
      </c>
      <c r="F494" s="90"/>
      <c r="G494" s="90"/>
      <c r="H494" s="90">
        <v>25</v>
      </c>
      <c r="I494" s="90">
        <f t="shared" si="60"/>
        <v>0</v>
      </c>
      <c r="J494" s="90"/>
      <c r="K494" s="90"/>
      <c r="L494" s="90"/>
      <c r="M494" s="89">
        <f t="shared" si="61"/>
        <v>443.75</v>
      </c>
      <c r="N494" s="89">
        <f t="shared" si="62"/>
        <v>56.25</v>
      </c>
      <c r="O494" s="89">
        <f t="shared" si="63"/>
        <v>387.5</v>
      </c>
    </row>
    <row r="495" s="108" customFormat="1" ht="18" customHeight="1" spans="1:15">
      <c r="A495" s="88" t="s">
        <v>633</v>
      </c>
      <c r="B495" s="88" t="s">
        <v>103</v>
      </c>
      <c r="C495" s="88" t="s">
        <v>721</v>
      </c>
      <c r="D495" s="89">
        <f t="shared" si="58"/>
        <v>21</v>
      </c>
      <c r="E495" s="89">
        <f t="shared" si="59"/>
        <v>21</v>
      </c>
      <c r="F495" s="90"/>
      <c r="G495" s="90"/>
      <c r="H495" s="90">
        <v>21</v>
      </c>
      <c r="I495" s="90">
        <f t="shared" si="60"/>
        <v>0</v>
      </c>
      <c r="J495" s="90"/>
      <c r="K495" s="90"/>
      <c r="L495" s="90"/>
      <c r="M495" s="89">
        <f t="shared" si="61"/>
        <v>372.75</v>
      </c>
      <c r="N495" s="89">
        <f t="shared" si="62"/>
        <v>47.25</v>
      </c>
      <c r="O495" s="89">
        <f t="shared" si="63"/>
        <v>325.5</v>
      </c>
    </row>
    <row r="496" s="108" customFormat="1" ht="18" customHeight="1" spans="1:15">
      <c r="A496" s="88" t="s">
        <v>633</v>
      </c>
      <c r="B496" s="88" t="s">
        <v>108</v>
      </c>
      <c r="C496" s="88" t="s">
        <v>722</v>
      </c>
      <c r="D496" s="89">
        <f t="shared" si="58"/>
        <v>32</v>
      </c>
      <c r="E496" s="89">
        <f t="shared" si="59"/>
        <v>32</v>
      </c>
      <c r="F496" s="90"/>
      <c r="G496" s="90"/>
      <c r="H496" s="90">
        <v>32</v>
      </c>
      <c r="I496" s="90">
        <f t="shared" si="60"/>
        <v>0</v>
      </c>
      <c r="J496" s="90"/>
      <c r="K496" s="90"/>
      <c r="L496" s="90"/>
      <c r="M496" s="89">
        <f t="shared" si="61"/>
        <v>568</v>
      </c>
      <c r="N496" s="89">
        <f t="shared" si="62"/>
        <v>72</v>
      </c>
      <c r="O496" s="89">
        <f t="shared" si="63"/>
        <v>496</v>
      </c>
    </row>
    <row r="497" s="108" customFormat="1" ht="18" customHeight="1" spans="1:15">
      <c r="A497" s="88" t="s">
        <v>633</v>
      </c>
      <c r="B497" s="88" t="s">
        <v>108</v>
      </c>
      <c r="C497" s="88" t="s">
        <v>723</v>
      </c>
      <c r="D497" s="89">
        <f t="shared" si="58"/>
        <v>2.2</v>
      </c>
      <c r="E497" s="89">
        <f t="shared" si="59"/>
        <v>2.2</v>
      </c>
      <c r="F497" s="90"/>
      <c r="G497" s="90"/>
      <c r="H497" s="90">
        <v>2.2</v>
      </c>
      <c r="I497" s="90">
        <f t="shared" si="60"/>
        <v>0</v>
      </c>
      <c r="J497" s="90"/>
      <c r="K497" s="90"/>
      <c r="L497" s="90"/>
      <c r="M497" s="89">
        <f t="shared" si="61"/>
        <v>39.05</v>
      </c>
      <c r="N497" s="89">
        <f t="shared" si="62"/>
        <v>4.95</v>
      </c>
      <c r="O497" s="89">
        <f t="shared" si="63"/>
        <v>34.1</v>
      </c>
    </row>
    <row r="498" s="108" customFormat="1" ht="18" customHeight="1" spans="1:15">
      <c r="A498" s="88" t="s">
        <v>633</v>
      </c>
      <c r="B498" s="88" t="s">
        <v>108</v>
      </c>
      <c r="C498" s="88" t="s">
        <v>724</v>
      </c>
      <c r="D498" s="89">
        <f t="shared" si="58"/>
        <v>36</v>
      </c>
      <c r="E498" s="89">
        <f t="shared" si="59"/>
        <v>36</v>
      </c>
      <c r="F498" s="90"/>
      <c r="G498" s="90"/>
      <c r="H498" s="90">
        <v>36</v>
      </c>
      <c r="I498" s="90">
        <f t="shared" si="60"/>
        <v>0</v>
      </c>
      <c r="J498" s="90"/>
      <c r="K498" s="90"/>
      <c r="L498" s="90"/>
      <c r="M498" s="89">
        <f t="shared" si="61"/>
        <v>639</v>
      </c>
      <c r="N498" s="89">
        <f t="shared" si="62"/>
        <v>81</v>
      </c>
      <c r="O498" s="89">
        <f t="shared" si="63"/>
        <v>558</v>
      </c>
    </row>
    <row r="499" s="108" customFormat="1" ht="18" customHeight="1" spans="1:15">
      <c r="A499" s="88" t="s">
        <v>633</v>
      </c>
      <c r="B499" s="88" t="s">
        <v>108</v>
      </c>
      <c r="C499" s="88" t="s">
        <v>725</v>
      </c>
      <c r="D499" s="89">
        <f t="shared" si="58"/>
        <v>14</v>
      </c>
      <c r="E499" s="89">
        <f t="shared" si="59"/>
        <v>14</v>
      </c>
      <c r="F499" s="90"/>
      <c r="G499" s="90"/>
      <c r="H499" s="90">
        <v>14</v>
      </c>
      <c r="I499" s="90">
        <f t="shared" si="60"/>
        <v>0</v>
      </c>
      <c r="J499" s="90"/>
      <c r="K499" s="90"/>
      <c r="L499" s="90"/>
      <c r="M499" s="89">
        <f t="shared" si="61"/>
        <v>248.5</v>
      </c>
      <c r="N499" s="89">
        <f t="shared" si="62"/>
        <v>31.5</v>
      </c>
      <c r="O499" s="89">
        <f t="shared" si="63"/>
        <v>217</v>
      </c>
    </row>
    <row r="500" s="108" customFormat="1" ht="18" customHeight="1" spans="1:15">
      <c r="A500" s="88" t="s">
        <v>633</v>
      </c>
      <c r="B500" s="88" t="s">
        <v>108</v>
      </c>
      <c r="C500" s="88" t="s">
        <v>726</v>
      </c>
      <c r="D500" s="89">
        <f t="shared" si="58"/>
        <v>9</v>
      </c>
      <c r="E500" s="89">
        <f t="shared" si="59"/>
        <v>9</v>
      </c>
      <c r="F500" s="90"/>
      <c r="G500" s="90"/>
      <c r="H500" s="90">
        <v>9</v>
      </c>
      <c r="I500" s="90">
        <f t="shared" si="60"/>
        <v>0</v>
      </c>
      <c r="J500" s="90"/>
      <c r="K500" s="90"/>
      <c r="L500" s="90"/>
      <c r="M500" s="89">
        <f t="shared" si="61"/>
        <v>159.75</v>
      </c>
      <c r="N500" s="89">
        <f t="shared" si="62"/>
        <v>20.25</v>
      </c>
      <c r="O500" s="89">
        <f t="shared" si="63"/>
        <v>139.5</v>
      </c>
    </row>
    <row r="501" s="108" customFormat="1" ht="18" customHeight="1" spans="1:15">
      <c r="A501" s="88" t="s">
        <v>633</v>
      </c>
      <c r="B501" s="88" t="s">
        <v>108</v>
      </c>
      <c r="C501" s="88" t="s">
        <v>727</v>
      </c>
      <c r="D501" s="89">
        <f t="shared" si="58"/>
        <v>26</v>
      </c>
      <c r="E501" s="89">
        <f t="shared" si="59"/>
        <v>26</v>
      </c>
      <c r="F501" s="90"/>
      <c r="G501" s="90"/>
      <c r="H501" s="90">
        <v>26</v>
      </c>
      <c r="I501" s="90">
        <f t="shared" si="60"/>
        <v>0</v>
      </c>
      <c r="J501" s="90"/>
      <c r="K501" s="90"/>
      <c r="L501" s="90"/>
      <c r="M501" s="89">
        <f t="shared" si="61"/>
        <v>461.5</v>
      </c>
      <c r="N501" s="89">
        <f t="shared" si="62"/>
        <v>58.5</v>
      </c>
      <c r="O501" s="89">
        <f t="shared" si="63"/>
        <v>403</v>
      </c>
    </row>
    <row r="502" s="108" customFormat="1" ht="18" customHeight="1" spans="1:15">
      <c r="A502" s="88" t="s">
        <v>633</v>
      </c>
      <c r="B502" s="88" t="s">
        <v>108</v>
      </c>
      <c r="C502" s="88" t="s">
        <v>728</v>
      </c>
      <c r="D502" s="89">
        <f t="shared" si="58"/>
        <v>41</v>
      </c>
      <c r="E502" s="89">
        <f t="shared" si="59"/>
        <v>41</v>
      </c>
      <c r="F502" s="90"/>
      <c r="G502" s="90"/>
      <c r="H502" s="90">
        <v>41</v>
      </c>
      <c r="I502" s="90">
        <f t="shared" si="60"/>
        <v>0</v>
      </c>
      <c r="J502" s="90"/>
      <c r="K502" s="90"/>
      <c r="L502" s="90"/>
      <c r="M502" s="89">
        <f t="shared" si="61"/>
        <v>727.75</v>
      </c>
      <c r="N502" s="89">
        <f t="shared" si="62"/>
        <v>92.25</v>
      </c>
      <c r="O502" s="89">
        <f t="shared" si="63"/>
        <v>635.5</v>
      </c>
    </row>
    <row r="503" s="108" customFormat="1" ht="18" customHeight="1" spans="1:15">
      <c r="A503" s="88" t="s">
        <v>633</v>
      </c>
      <c r="B503" s="88" t="s">
        <v>108</v>
      </c>
      <c r="C503" s="88" t="s">
        <v>729</v>
      </c>
      <c r="D503" s="89">
        <f t="shared" si="58"/>
        <v>10</v>
      </c>
      <c r="E503" s="89">
        <f t="shared" si="59"/>
        <v>10</v>
      </c>
      <c r="F503" s="90"/>
      <c r="G503" s="90"/>
      <c r="H503" s="90">
        <v>10</v>
      </c>
      <c r="I503" s="90">
        <f t="shared" si="60"/>
        <v>0</v>
      </c>
      <c r="J503" s="90"/>
      <c r="K503" s="90"/>
      <c r="L503" s="90"/>
      <c r="M503" s="89">
        <f t="shared" si="61"/>
        <v>177.5</v>
      </c>
      <c r="N503" s="89">
        <f t="shared" si="62"/>
        <v>22.5</v>
      </c>
      <c r="O503" s="89">
        <f t="shared" si="63"/>
        <v>155</v>
      </c>
    </row>
    <row r="504" s="108" customFormat="1" ht="18" customHeight="1" spans="1:15">
      <c r="A504" s="88" t="s">
        <v>633</v>
      </c>
      <c r="B504" s="88" t="s">
        <v>108</v>
      </c>
      <c r="C504" s="88" t="s">
        <v>730</v>
      </c>
      <c r="D504" s="89">
        <f t="shared" si="58"/>
        <v>15</v>
      </c>
      <c r="E504" s="89">
        <f t="shared" si="59"/>
        <v>15</v>
      </c>
      <c r="F504" s="90"/>
      <c r="G504" s="90"/>
      <c r="H504" s="90">
        <v>15</v>
      </c>
      <c r="I504" s="90">
        <f t="shared" si="60"/>
        <v>0</v>
      </c>
      <c r="J504" s="90"/>
      <c r="K504" s="90"/>
      <c r="L504" s="90"/>
      <c r="M504" s="89">
        <f t="shared" si="61"/>
        <v>266.25</v>
      </c>
      <c r="N504" s="89">
        <f t="shared" si="62"/>
        <v>33.75</v>
      </c>
      <c r="O504" s="89">
        <f t="shared" si="63"/>
        <v>232.5</v>
      </c>
    </row>
    <row r="505" s="108" customFormat="1" ht="18" customHeight="1" spans="1:15">
      <c r="A505" s="88" t="s">
        <v>633</v>
      </c>
      <c r="B505" s="88" t="s">
        <v>108</v>
      </c>
      <c r="C505" s="88" t="s">
        <v>731</v>
      </c>
      <c r="D505" s="89">
        <f t="shared" si="58"/>
        <v>38</v>
      </c>
      <c r="E505" s="89">
        <f t="shared" si="59"/>
        <v>38</v>
      </c>
      <c r="F505" s="90"/>
      <c r="G505" s="90"/>
      <c r="H505" s="90">
        <v>38</v>
      </c>
      <c r="I505" s="90">
        <f t="shared" si="60"/>
        <v>0</v>
      </c>
      <c r="J505" s="90"/>
      <c r="K505" s="90"/>
      <c r="L505" s="90"/>
      <c r="M505" s="89">
        <f t="shared" si="61"/>
        <v>674.5</v>
      </c>
      <c r="N505" s="89">
        <f t="shared" si="62"/>
        <v>85.5</v>
      </c>
      <c r="O505" s="89">
        <f t="shared" si="63"/>
        <v>589</v>
      </c>
    </row>
    <row r="506" s="108" customFormat="1" ht="18" customHeight="1" spans="1:15">
      <c r="A506" s="88" t="s">
        <v>633</v>
      </c>
      <c r="B506" s="88" t="s">
        <v>108</v>
      </c>
      <c r="C506" s="88" t="s">
        <v>732</v>
      </c>
      <c r="D506" s="89">
        <f t="shared" si="58"/>
        <v>15</v>
      </c>
      <c r="E506" s="89">
        <f t="shared" si="59"/>
        <v>15</v>
      </c>
      <c r="F506" s="90"/>
      <c r="G506" s="90"/>
      <c r="H506" s="90">
        <v>15</v>
      </c>
      <c r="I506" s="90">
        <f t="shared" si="60"/>
        <v>0</v>
      </c>
      <c r="J506" s="90"/>
      <c r="K506" s="90"/>
      <c r="L506" s="90"/>
      <c r="M506" s="89">
        <f t="shared" si="61"/>
        <v>266.25</v>
      </c>
      <c r="N506" s="89">
        <f t="shared" si="62"/>
        <v>33.75</v>
      </c>
      <c r="O506" s="89">
        <f t="shared" si="63"/>
        <v>232.5</v>
      </c>
    </row>
    <row r="507" s="108" customFormat="1" ht="18" customHeight="1" spans="1:15">
      <c r="A507" s="88" t="s">
        <v>633</v>
      </c>
      <c r="B507" s="88" t="s">
        <v>108</v>
      </c>
      <c r="C507" s="88" t="s">
        <v>733</v>
      </c>
      <c r="D507" s="89">
        <f t="shared" si="58"/>
        <v>27</v>
      </c>
      <c r="E507" s="89">
        <f t="shared" si="59"/>
        <v>27</v>
      </c>
      <c r="F507" s="90"/>
      <c r="G507" s="90"/>
      <c r="H507" s="90">
        <v>27</v>
      </c>
      <c r="I507" s="90">
        <f t="shared" si="60"/>
        <v>0</v>
      </c>
      <c r="J507" s="90"/>
      <c r="K507" s="90"/>
      <c r="L507" s="90"/>
      <c r="M507" s="89">
        <f t="shared" si="61"/>
        <v>479.25</v>
      </c>
      <c r="N507" s="89">
        <f t="shared" si="62"/>
        <v>60.75</v>
      </c>
      <c r="O507" s="89">
        <f t="shared" si="63"/>
        <v>418.5</v>
      </c>
    </row>
    <row r="508" s="109" customFormat="1" ht="18" customHeight="1" spans="1:15">
      <c r="A508" s="88" t="s">
        <v>633</v>
      </c>
      <c r="B508" s="88" t="s">
        <v>108</v>
      </c>
      <c r="C508" s="88" t="s">
        <v>734</v>
      </c>
      <c r="D508" s="89">
        <f t="shared" si="58"/>
        <v>13</v>
      </c>
      <c r="E508" s="89">
        <f t="shared" si="59"/>
        <v>13</v>
      </c>
      <c r="F508" s="90"/>
      <c r="G508" s="90"/>
      <c r="H508" s="90">
        <v>13</v>
      </c>
      <c r="I508" s="90">
        <f t="shared" si="60"/>
        <v>0</v>
      </c>
      <c r="J508" s="90"/>
      <c r="K508" s="90"/>
      <c r="L508" s="90"/>
      <c r="M508" s="89">
        <f t="shared" si="61"/>
        <v>230.75</v>
      </c>
      <c r="N508" s="89">
        <f t="shared" si="62"/>
        <v>29.25</v>
      </c>
      <c r="O508" s="89">
        <f t="shared" si="63"/>
        <v>201.5</v>
      </c>
    </row>
    <row r="509" s="109" customFormat="1" ht="18" customHeight="1" spans="1:15">
      <c r="A509" s="88" t="s">
        <v>633</v>
      </c>
      <c r="B509" s="88" t="s">
        <v>108</v>
      </c>
      <c r="C509" s="88" t="s">
        <v>735</v>
      </c>
      <c r="D509" s="89">
        <f t="shared" si="58"/>
        <v>32</v>
      </c>
      <c r="E509" s="89">
        <f t="shared" si="59"/>
        <v>32</v>
      </c>
      <c r="F509" s="90"/>
      <c r="G509" s="90"/>
      <c r="H509" s="90">
        <v>32</v>
      </c>
      <c r="I509" s="90">
        <f t="shared" si="60"/>
        <v>0</v>
      </c>
      <c r="J509" s="90"/>
      <c r="K509" s="90"/>
      <c r="L509" s="90"/>
      <c r="M509" s="89">
        <f t="shared" si="61"/>
        <v>568</v>
      </c>
      <c r="N509" s="89">
        <f t="shared" si="62"/>
        <v>72</v>
      </c>
      <c r="O509" s="89">
        <f t="shared" si="63"/>
        <v>496</v>
      </c>
    </row>
    <row r="510" s="109" customFormat="1" ht="18" customHeight="1" spans="1:15">
      <c r="A510" s="88" t="s">
        <v>633</v>
      </c>
      <c r="B510" s="88" t="s">
        <v>108</v>
      </c>
      <c r="C510" s="88" t="s">
        <v>736</v>
      </c>
      <c r="D510" s="89">
        <f t="shared" si="58"/>
        <v>32</v>
      </c>
      <c r="E510" s="89">
        <f t="shared" si="59"/>
        <v>32</v>
      </c>
      <c r="F510" s="90"/>
      <c r="G510" s="90"/>
      <c r="H510" s="90">
        <v>32</v>
      </c>
      <c r="I510" s="90">
        <f t="shared" si="60"/>
        <v>0</v>
      </c>
      <c r="J510" s="90"/>
      <c r="K510" s="90"/>
      <c r="L510" s="90"/>
      <c r="M510" s="89">
        <f t="shared" si="61"/>
        <v>568</v>
      </c>
      <c r="N510" s="89">
        <f t="shared" si="62"/>
        <v>72</v>
      </c>
      <c r="O510" s="89">
        <f t="shared" si="63"/>
        <v>496</v>
      </c>
    </row>
    <row r="511" s="109" customFormat="1" ht="18" customHeight="1" spans="1:15">
      <c r="A511" s="88" t="s">
        <v>633</v>
      </c>
      <c r="B511" s="88" t="s">
        <v>108</v>
      </c>
      <c r="C511" s="88" t="s">
        <v>737</v>
      </c>
      <c r="D511" s="89">
        <f t="shared" si="58"/>
        <v>27</v>
      </c>
      <c r="E511" s="89">
        <f t="shared" si="59"/>
        <v>27</v>
      </c>
      <c r="F511" s="90"/>
      <c r="G511" s="90"/>
      <c r="H511" s="90">
        <v>27</v>
      </c>
      <c r="I511" s="90">
        <f t="shared" si="60"/>
        <v>0</v>
      </c>
      <c r="J511" s="90"/>
      <c r="K511" s="90"/>
      <c r="L511" s="90"/>
      <c r="M511" s="89">
        <f t="shared" si="61"/>
        <v>479.25</v>
      </c>
      <c r="N511" s="89">
        <f t="shared" si="62"/>
        <v>60.75</v>
      </c>
      <c r="O511" s="89">
        <f t="shared" si="63"/>
        <v>418.5</v>
      </c>
    </row>
    <row r="512" s="109" customFormat="1" ht="18" customHeight="1" spans="1:15">
      <c r="A512" s="88" t="s">
        <v>633</v>
      </c>
      <c r="B512" s="88" t="s">
        <v>108</v>
      </c>
      <c r="C512" s="88" t="s">
        <v>407</v>
      </c>
      <c r="D512" s="89">
        <f t="shared" si="58"/>
        <v>15</v>
      </c>
      <c r="E512" s="89">
        <f t="shared" si="59"/>
        <v>15</v>
      </c>
      <c r="F512" s="90"/>
      <c r="G512" s="90"/>
      <c r="H512" s="90">
        <v>15</v>
      </c>
      <c r="I512" s="90">
        <f t="shared" si="60"/>
        <v>0</v>
      </c>
      <c r="J512" s="90"/>
      <c r="K512" s="90"/>
      <c r="L512" s="90"/>
      <c r="M512" s="89">
        <f t="shared" si="61"/>
        <v>266.25</v>
      </c>
      <c r="N512" s="89">
        <f t="shared" si="62"/>
        <v>33.75</v>
      </c>
      <c r="O512" s="89">
        <f t="shared" si="63"/>
        <v>232.5</v>
      </c>
    </row>
    <row r="513" s="109" customFormat="1" ht="18" customHeight="1" spans="1:15">
      <c r="A513" s="88" t="s">
        <v>633</v>
      </c>
      <c r="B513" s="88" t="s">
        <v>108</v>
      </c>
      <c r="C513" s="88" t="s">
        <v>738</v>
      </c>
      <c r="D513" s="89">
        <f t="shared" si="58"/>
        <v>11</v>
      </c>
      <c r="E513" s="89">
        <f t="shared" si="59"/>
        <v>11</v>
      </c>
      <c r="F513" s="90"/>
      <c r="G513" s="90"/>
      <c r="H513" s="90">
        <v>11</v>
      </c>
      <c r="I513" s="90">
        <f t="shared" si="60"/>
        <v>0</v>
      </c>
      <c r="J513" s="90"/>
      <c r="K513" s="90"/>
      <c r="L513" s="90"/>
      <c r="M513" s="89">
        <f t="shared" si="61"/>
        <v>195.25</v>
      </c>
      <c r="N513" s="89">
        <f t="shared" si="62"/>
        <v>24.75</v>
      </c>
      <c r="O513" s="89">
        <f t="shared" si="63"/>
        <v>170.5</v>
      </c>
    </row>
    <row r="514" s="109" customFormat="1" ht="18" customHeight="1" spans="1:15">
      <c r="A514" s="88" t="s">
        <v>633</v>
      </c>
      <c r="B514" s="88" t="s">
        <v>108</v>
      </c>
      <c r="C514" s="88" t="s">
        <v>739</v>
      </c>
      <c r="D514" s="89">
        <f t="shared" si="58"/>
        <v>32</v>
      </c>
      <c r="E514" s="89">
        <f t="shared" si="59"/>
        <v>32</v>
      </c>
      <c r="F514" s="90"/>
      <c r="G514" s="90"/>
      <c r="H514" s="90">
        <v>32</v>
      </c>
      <c r="I514" s="90">
        <f t="shared" si="60"/>
        <v>0</v>
      </c>
      <c r="J514" s="90"/>
      <c r="K514" s="90"/>
      <c r="L514" s="90"/>
      <c r="M514" s="89">
        <f t="shared" si="61"/>
        <v>568</v>
      </c>
      <c r="N514" s="89">
        <f t="shared" si="62"/>
        <v>72</v>
      </c>
      <c r="O514" s="89">
        <f t="shared" si="63"/>
        <v>496</v>
      </c>
    </row>
    <row r="515" s="109" customFormat="1" ht="18" customHeight="1" spans="1:15">
      <c r="A515" s="88" t="s">
        <v>633</v>
      </c>
      <c r="B515" s="88" t="s">
        <v>108</v>
      </c>
      <c r="C515" s="88" t="s">
        <v>740</v>
      </c>
      <c r="D515" s="89">
        <f t="shared" si="58"/>
        <v>34</v>
      </c>
      <c r="E515" s="89">
        <f t="shared" si="59"/>
        <v>34</v>
      </c>
      <c r="F515" s="90"/>
      <c r="G515" s="90"/>
      <c r="H515" s="90">
        <v>34</v>
      </c>
      <c r="I515" s="90">
        <f t="shared" si="60"/>
        <v>0</v>
      </c>
      <c r="J515" s="90"/>
      <c r="K515" s="90"/>
      <c r="L515" s="90"/>
      <c r="M515" s="89">
        <f t="shared" si="61"/>
        <v>603.5</v>
      </c>
      <c r="N515" s="89">
        <f t="shared" si="62"/>
        <v>76.5</v>
      </c>
      <c r="O515" s="89">
        <f t="shared" si="63"/>
        <v>527</v>
      </c>
    </row>
    <row r="516" s="109" customFormat="1" ht="18" customHeight="1" spans="1:15">
      <c r="A516" s="88" t="s">
        <v>633</v>
      </c>
      <c r="B516" s="88" t="s">
        <v>108</v>
      </c>
      <c r="C516" s="88" t="s">
        <v>741</v>
      </c>
      <c r="D516" s="89">
        <f t="shared" si="58"/>
        <v>21</v>
      </c>
      <c r="E516" s="89">
        <f t="shared" si="59"/>
        <v>21</v>
      </c>
      <c r="F516" s="90"/>
      <c r="G516" s="90"/>
      <c r="H516" s="90">
        <v>21</v>
      </c>
      <c r="I516" s="90">
        <f t="shared" si="60"/>
        <v>0</v>
      </c>
      <c r="J516" s="90"/>
      <c r="K516" s="90"/>
      <c r="L516" s="90"/>
      <c r="M516" s="89">
        <f t="shared" si="61"/>
        <v>372.75</v>
      </c>
      <c r="N516" s="89">
        <f t="shared" si="62"/>
        <v>47.25</v>
      </c>
      <c r="O516" s="89">
        <f t="shared" si="63"/>
        <v>325.5</v>
      </c>
    </row>
    <row r="517" s="109" customFormat="1" ht="18" customHeight="1" spans="1:15">
      <c r="A517" s="88" t="s">
        <v>633</v>
      </c>
      <c r="B517" s="88" t="s">
        <v>108</v>
      </c>
      <c r="C517" s="88" t="s">
        <v>742</v>
      </c>
      <c r="D517" s="89">
        <f t="shared" si="58"/>
        <v>42</v>
      </c>
      <c r="E517" s="89">
        <f t="shared" si="59"/>
        <v>42</v>
      </c>
      <c r="F517" s="90"/>
      <c r="G517" s="90"/>
      <c r="H517" s="90">
        <v>42</v>
      </c>
      <c r="I517" s="90">
        <f t="shared" si="60"/>
        <v>0</v>
      </c>
      <c r="J517" s="90"/>
      <c r="K517" s="90"/>
      <c r="L517" s="90"/>
      <c r="M517" s="89">
        <f t="shared" si="61"/>
        <v>745.5</v>
      </c>
      <c r="N517" s="89">
        <f t="shared" si="62"/>
        <v>94.5</v>
      </c>
      <c r="O517" s="89">
        <f t="shared" si="63"/>
        <v>651</v>
      </c>
    </row>
    <row r="518" s="109" customFormat="1" ht="18" customHeight="1" spans="1:15">
      <c r="A518" s="88" t="s">
        <v>633</v>
      </c>
      <c r="B518" s="88" t="s">
        <v>108</v>
      </c>
      <c r="C518" s="88" t="s">
        <v>743</v>
      </c>
      <c r="D518" s="89">
        <f t="shared" si="58"/>
        <v>9</v>
      </c>
      <c r="E518" s="89">
        <f t="shared" si="59"/>
        <v>9</v>
      </c>
      <c r="F518" s="90"/>
      <c r="G518" s="90"/>
      <c r="H518" s="90">
        <v>9</v>
      </c>
      <c r="I518" s="90">
        <f t="shared" si="60"/>
        <v>0</v>
      </c>
      <c r="J518" s="90"/>
      <c r="K518" s="90"/>
      <c r="L518" s="90"/>
      <c r="M518" s="89">
        <f t="shared" si="61"/>
        <v>159.75</v>
      </c>
      <c r="N518" s="89">
        <f t="shared" si="62"/>
        <v>20.25</v>
      </c>
      <c r="O518" s="89">
        <f t="shared" si="63"/>
        <v>139.5</v>
      </c>
    </row>
    <row r="519" s="109" customFormat="1" ht="18" customHeight="1" spans="1:15">
      <c r="A519" s="88" t="s">
        <v>633</v>
      </c>
      <c r="B519" s="88" t="s">
        <v>108</v>
      </c>
      <c r="C519" s="88" t="s">
        <v>744</v>
      </c>
      <c r="D519" s="89">
        <f t="shared" si="58"/>
        <v>30</v>
      </c>
      <c r="E519" s="89">
        <f t="shared" si="59"/>
        <v>30</v>
      </c>
      <c r="F519" s="90"/>
      <c r="G519" s="90"/>
      <c r="H519" s="90">
        <v>30</v>
      </c>
      <c r="I519" s="90">
        <f t="shared" si="60"/>
        <v>0</v>
      </c>
      <c r="J519" s="90"/>
      <c r="K519" s="90"/>
      <c r="L519" s="90"/>
      <c r="M519" s="89">
        <f t="shared" si="61"/>
        <v>532.5</v>
      </c>
      <c r="N519" s="89">
        <f t="shared" si="62"/>
        <v>67.5</v>
      </c>
      <c r="O519" s="89">
        <f t="shared" si="63"/>
        <v>465</v>
      </c>
    </row>
    <row r="520" s="109" customFormat="1" ht="18" customHeight="1" spans="1:15">
      <c r="A520" s="88" t="s">
        <v>633</v>
      </c>
      <c r="B520" s="88" t="s">
        <v>108</v>
      </c>
      <c r="C520" s="88" t="s">
        <v>745</v>
      </c>
      <c r="D520" s="89">
        <f t="shared" si="58"/>
        <v>15</v>
      </c>
      <c r="E520" s="89">
        <f t="shared" si="59"/>
        <v>15</v>
      </c>
      <c r="F520" s="90"/>
      <c r="G520" s="90"/>
      <c r="H520" s="90">
        <v>15</v>
      </c>
      <c r="I520" s="90">
        <f t="shared" si="60"/>
        <v>0</v>
      </c>
      <c r="J520" s="90"/>
      <c r="K520" s="90"/>
      <c r="L520" s="90"/>
      <c r="M520" s="89">
        <f t="shared" si="61"/>
        <v>266.25</v>
      </c>
      <c r="N520" s="89">
        <f t="shared" si="62"/>
        <v>33.75</v>
      </c>
      <c r="O520" s="89">
        <f t="shared" si="63"/>
        <v>232.5</v>
      </c>
    </row>
    <row r="521" s="109" customFormat="1" ht="18" customHeight="1" spans="1:15">
      <c r="A521" s="88" t="s">
        <v>633</v>
      </c>
      <c r="B521" s="88" t="s">
        <v>108</v>
      </c>
      <c r="C521" s="88" t="s">
        <v>746</v>
      </c>
      <c r="D521" s="89">
        <f t="shared" si="58"/>
        <v>28</v>
      </c>
      <c r="E521" s="89">
        <f t="shared" si="59"/>
        <v>28</v>
      </c>
      <c r="F521" s="90"/>
      <c r="G521" s="90"/>
      <c r="H521" s="90">
        <v>28</v>
      </c>
      <c r="I521" s="90">
        <f t="shared" si="60"/>
        <v>0</v>
      </c>
      <c r="J521" s="90"/>
      <c r="K521" s="90"/>
      <c r="L521" s="90"/>
      <c r="M521" s="89">
        <f t="shared" si="61"/>
        <v>497</v>
      </c>
      <c r="N521" s="89">
        <f t="shared" si="62"/>
        <v>63</v>
      </c>
      <c r="O521" s="89">
        <f t="shared" si="63"/>
        <v>434</v>
      </c>
    </row>
    <row r="522" s="109" customFormat="1" ht="18" customHeight="1" spans="1:15">
      <c r="A522" s="88" t="s">
        <v>633</v>
      </c>
      <c r="B522" s="88" t="s">
        <v>108</v>
      </c>
      <c r="C522" s="88" t="s">
        <v>747</v>
      </c>
      <c r="D522" s="89">
        <f t="shared" si="58"/>
        <v>23</v>
      </c>
      <c r="E522" s="89">
        <f t="shared" si="59"/>
        <v>23</v>
      </c>
      <c r="F522" s="90"/>
      <c r="G522" s="90"/>
      <c r="H522" s="90">
        <v>23</v>
      </c>
      <c r="I522" s="90">
        <f t="shared" si="60"/>
        <v>0</v>
      </c>
      <c r="J522" s="90"/>
      <c r="K522" s="90"/>
      <c r="L522" s="90"/>
      <c r="M522" s="89">
        <f t="shared" si="61"/>
        <v>408.25</v>
      </c>
      <c r="N522" s="89">
        <f t="shared" si="62"/>
        <v>51.75</v>
      </c>
      <c r="O522" s="89">
        <f t="shared" si="63"/>
        <v>356.5</v>
      </c>
    </row>
    <row r="523" s="109" customFormat="1" ht="18" customHeight="1" spans="1:15">
      <c r="A523" s="88" t="s">
        <v>633</v>
      </c>
      <c r="B523" s="88" t="s">
        <v>108</v>
      </c>
      <c r="C523" s="88" t="s">
        <v>748</v>
      </c>
      <c r="D523" s="89">
        <f t="shared" si="58"/>
        <v>17</v>
      </c>
      <c r="E523" s="89">
        <f t="shared" si="59"/>
        <v>17</v>
      </c>
      <c r="F523" s="90"/>
      <c r="G523" s="90"/>
      <c r="H523" s="90">
        <v>17</v>
      </c>
      <c r="I523" s="90">
        <f t="shared" si="60"/>
        <v>0</v>
      </c>
      <c r="J523" s="90"/>
      <c r="K523" s="90"/>
      <c r="L523" s="90"/>
      <c r="M523" s="89">
        <f t="shared" si="61"/>
        <v>301.75</v>
      </c>
      <c r="N523" s="89">
        <f t="shared" si="62"/>
        <v>38.25</v>
      </c>
      <c r="O523" s="89">
        <f t="shared" si="63"/>
        <v>263.5</v>
      </c>
    </row>
    <row r="524" s="109" customFormat="1" ht="18" customHeight="1" spans="1:15">
      <c r="A524" s="88" t="s">
        <v>633</v>
      </c>
      <c r="B524" s="88" t="s">
        <v>115</v>
      </c>
      <c r="C524" s="88" t="s">
        <v>749</v>
      </c>
      <c r="D524" s="89">
        <f t="shared" ref="D524:D582" si="64">E524+I524</f>
        <v>38</v>
      </c>
      <c r="E524" s="89">
        <f t="shared" ref="E524:E582" si="65">F524+G524+H524</f>
        <v>38</v>
      </c>
      <c r="F524" s="90"/>
      <c r="G524" s="90"/>
      <c r="H524" s="90">
        <v>38</v>
      </c>
      <c r="I524" s="90">
        <f t="shared" ref="I524:I582" si="66">J524+K524+L524</f>
        <v>0</v>
      </c>
      <c r="J524" s="90"/>
      <c r="K524" s="90"/>
      <c r="L524" s="90"/>
      <c r="M524" s="89">
        <f t="shared" ref="M524:M582" si="67">D524*17.75</f>
        <v>674.5</v>
      </c>
      <c r="N524" s="89">
        <f t="shared" ref="N524:N582" si="68">D524*2.25</f>
        <v>85.5</v>
      </c>
      <c r="O524" s="89">
        <f t="shared" ref="O524:O582" si="69">M524-N524</f>
        <v>589</v>
      </c>
    </row>
    <row r="525" s="109" customFormat="1" ht="18" customHeight="1" spans="1:15">
      <c r="A525" s="88" t="s">
        <v>633</v>
      </c>
      <c r="B525" s="88" t="s">
        <v>115</v>
      </c>
      <c r="C525" s="88" t="s">
        <v>750</v>
      </c>
      <c r="D525" s="89">
        <f t="shared" si="64"/>
        <v>34</v>
      </c>
      <c r="E525" s="89">
        <f t="shared" si="65"/>
        <v>34</v>
      </c>
      <c r="F525" s="90"/>
      <c r="G525" s="90"/>
      <c r="H525" s="90">
        <v>34</v>
      </c>
      <c r="I525" s="90">
        <f t="shared" si="66"/>
        <v>0</v>
      </c>
      <c r="J525" s="90"/>
      <c r="K525" s="90"/>
      <c r="L525" s="90"/>
      <c r="M525" s="89">
        <f t="shared" si="67"/>
        <v>603.5</v>
      </c>
      <c r="N525" s="89">
        <f t="shared" si="68"/>
        <v>76.5</v>
      </c>
      <c r="O525" s="89">
        <f t="shared" si="69"/>
        <v>527</v>
      </c>
    </row>
    <row r="526" s="110" customFormat="1" ht="18" customHeight="1" spans="1:16">
      <c r="A526" s="121" t="s">
        <v>633</v>
      </c>
      <c r="B526" s="121" t="s">
        <v>115</v>
      </c>
      <c r="C526" s="121" t="s">
        <v>751</v>
      </c>
      <c r="D526" s="122">
        <f t="shared" si="64"/>
        <v>14</v>
      </c>
      <c r="E526" s="122">
        <f t="shared" si="65"/>
        <v>14</v>
      </c>
      <c r="F526" s="123"/>
      <c r="G526" s="123"/>
      <c r="H526" s="123">
        <v>14</v>
      </c>
      <c r="I526" s="123">
        <f t="shared" si="66"/>
        <v>0</v>
      </c>
      <c r="J526" s="123"/>
      <c r="K526" s="123"/>
      <c r="L526" s="123"/>
      <c r="M526" s="122">
        <f t="shared" si="67"/>
        <v>248.5</v>
      </c>
      <c r="N526" s="122">
        <f t="shared" si="68"/>
        <v>31.5</v>
      </c>
      <c r="O526" s="122">
        <f t="shared" si="69"/>
        <v>217</v>
      </c>
      <c r="P526" s="110" t="s">
        <v>752</v>
      </c>
    </row>
    <row r="527" s="109" customFormat="1" ht="18" customHeight="1" spans="1:15">
      <c r="A527" s="88" t="s">
        <v>633</v>
      </c>
      <c r="B527" s="88" t="s">
        <v>115</v>
      </c>
      <c r="C527" s="88" t="s">
        <v>753</v>
      </c>
      <c r="D527" s="89">
        <f t="shared" si="64"/>
        <v>23</v>
      </c>
      <c r="E527" s="89">
        <f t="shared" si="65"/>
        <v>23</v>
      </c>
      <c r="F527" s="90"/>
      <c r="G527" s="90"/>
      <c r="H527" s="90">
        <v>23</v>
      </c>
      <c r="I527" s="90">
        <f t="shared" si="66"/>
        <v>0</v>
      </c>
      <c r="J527" s="90"/>
      <c r="K527" s="90"/>
      <c r="L527" s="90"/>
      <c r="M527" s="89">
        <f t="shared" si="67"/>
        <v>408.25</v>
      </c>
      <c r="N527" s="89">
        <f t="shared" si="68"/>
        <v>51.75</v>
      </c>
      <c r="O527" s="89">
        <f t="shared" si="69"/>
        <v>356.5</v>
      </c>
    </row>
    <row r="528" s="109" customFormat="1" ht="18" customHeight="1" spans="1:15">
      <c r="A528" s="88" t="s">
        <v>633</v>
      </c>
      <c r="B528" s="88" t="s">
        <v>115</v>
      </c>
      <c r="C528" s="88" t="s">
        <v>754</v>
      </c>
      <c r="D528" s="89">
        <f t="shared" si="64"/>
        <v>11</v>
      </c>
      <c r="E528" s="89">
        <f t="shared" si="65"/>
        <v>11</v>
      </c>
      <c r="F528" s="90"/>
      <c r="G528" s="90"/>
      <c r="H528" s="90">
        <v>11</v>
      </c>
      <c r="I528" s="90">
        <f t="shared" si="66"/>
        <v>0</v>
      </c>
      <c r="J528" s="90"/>
      <c r="K528" s="90"/>
      <c r="L528" s="90"/>
      <c r="M528" s="89">
        <f t="shared" si="67"/>
        <v>195.25</v>
      </c>
      <c r="N528" s="89">
        <f t="shared" si="68"/>
        <v>24.75</v>
      </c>
      <c r="O528" s="89">
        <f t="shared" si="69"/>
        <v>170.5</v>
      </c>
    </row>
    <row r="529" s="109" customFormat="1" ht="18" customHeight="1" spans="1:15">
      <c r="A529" s="69" t="s">
        <v>633</v>
      </c>
      <c r="B529" s="69" t="s">
        <v>115</v>
      </c>
      <c r="C529" s="69" t="s">
        <v>715</v>
      </c>
      <c r="D529" s="89">
        <f t="shared" si="64"/>
        <v>23</v>
      </c>
      <c r="E529" s="89">
        <f t="shared" si="65"/>
        <v>23</v>
      </c>
      <c r="F529" s="89"/>
      <c r="G529" s="89"/>
      <c r="H529" s="89">
        <v>23</v>
      </c>
      <c r="I529" s="89">
        <f t="shared" si="66"/>
        <v>0</v>
      </c>
      <c r="J529" s="89"/>
      <c r="K529" s="89"/>
      <c r="L529" s="89"/>
      <c r="M529" s="89">
        <f t="shared" si="67"/>
        <v>408.25</v>
      </c>
      <c r="N529" s="89">
        <f t="shared" si="68"/>
        <v>51.75</v>
      </c>
      <c r="O529" s="89">
        <f t="shared" si="69"/>
        <v>356.5</v>
      </c>
    </row>
    <row r="530" s="109" customFormat="1" ht="18" customHeight="1" spans="1:15">
      <c r="A530" s="88" t="s">
        <v>633</v>
      </c>
      <c r="B530" s="88" t="s">
        <v>115</v>
      </c>
      <c r="C530" s="88" t="s">
        <v>755</v>
      </c>
      <c r="D530" s="89">
        <f t="shared" si="64"/>
        <v>25</v>
      </c>
      <c r="E530" s="89">
        <f t="shared" si="65"/>
        <v>25</v>
      </c>
      <c r="F530" s="90"/>
      <c r="G530" s="90"/>
      <c r="H530" s="90">
        <v>25</v>
      </c>
      <c r="I530" s="90">
        <f t="shared" si="66"/>
        <v>0</v>
      </c>
      <c r="J530" s="90"/>
      <c r="K530" s="90"/>
      <c r="L530" s="90"/>
      <c r="M530" s="89">
        <f t="shared" si="67"/>
        <v>443.75</v>
      </c>
      <c r="N530" s="89">
        <f t="shared" si="68"/>
        <v>56.25</v>
      </c>
      <c r="O530" s="89">
        <f t="shared" si="69"/>
        <v>387.5</v>
      </c>
    </row>
    <row r="531" s="109" customFormat="1" ht="18" customHeight="1" spans="1:15">
      <c r="A531" s="88" t="s">
        <v>633</v>
      </c>
      <c r="B531" s="88" t="s">
        <v>115</v>
      </c>
      <c r="C531" s="88" t="s">
        <v>756</v>
      </c>
      <c r="D531" s="89">
        <f t="shared" si="64"/>
        <v>21</v>
      </c>
      <c r="E531" s="89">
        <f t="shared" si="65"/>
        <v>21</v>
      </c>
      <c r="F531" s="90"/>
      <c r="G531" s="90"/>
      <c r="H531" s="90">
        <v>21</v>
      </c>
      <c r="I531" s="90">
        <f t="shared" si="66"/>
        <v>0</v>
      </c>
      <c r="J531" s="90"/>
      <c r="K531" s="90"/>
      <c r="L531" s="90"/>
      <c r="M531" s="89">
        <f t="shared" si="67"/>
        <v>372.75</v>
      </c>
      <c r="N531" s="89">
        <f t="shared" si="68"/>
        <v>47.25</v>
      </c>
      <c r="O531" s="89">
        <f t="shared" si="69"/>
        <v>325.5</v>
      </c>
    </row>
    <row r="532" s="109" customFormat="1" ht="18" customHeight="1" spans="1:15">
      <c r="A532" s="88" t="s">
        <v>633</v>
      </c>
      <c r="B532" s="88" t="s">
        <v>115</v>
      </c>
      <c r="C532" s="88" t="s">
        <v>757</v>
      </c>
      <c r="D532" s="89">
        <f t="shared" si="64"/>
        <v>68.3</v>
      </c>
      <c r="E532" s="89">
        <f t="shared" si="65"/>
        <v>68.3</v>
      </c>
      <c r="F532" s="90"/>
      <c r="G532" s="90"/>
      <c r="H532" s="90">
        <v>68.3</v>
      </c>
      <c r="I532" s="90">
        <f t="shared" si="66"/>
        <v>0</v>
      </c>
      <c r="J532" s="90"/>
      <c r="K532" s="90"/>
      <c r="L532" s="90"/>
      <c r="M532" s="89">
        <f t="shared" si="67"/>
        <v>1212.325</v>
      </c>
      <c r="N532" s="89">
        <f t="shared" si="68"/>
        <v>153.675</v>
      </c>
      <c r="O532" s="89">
        <f t="shared" si="69"/>
        <v>1058.65</v>
      </c>
    </row>
    <row r="533" s="109" customFormat="1" ht="18" customHeight="1" spans="1:15">
      <c r="A533" s="88" t="s">
        <v>633</v>
      </c>
      <c r="B533" s="88" t="s">
        <v>115</v>
      </c>
      <c r="C533" s="88" t="s">
        <v>758</v>
      </c>
      <c r="D533" s="89">
        <f t="shared" si="64"/>
        <v>14</v>
      </c>
      <c r="E533" s="89">
        <f t="shared" si="65"/>
        <v>14</v>
      </c>
      <c r="F533" s="90"/>
      <c r="G533" s="90"/>
      <c r="H533" s="90">
        <v>14</v>
      </c>
      <c r="I533" s="90">
        <f t="shared" si="66"/>
        <v>0</v>
      </c>
      <c r="J533" s="90"/>
      <c r="K533" s="90"/>
      <c r="L533" s="90"/>
      <c r="M533" s="89">
        <f t="shared" si="67"/>
        <v>248.5</v>
      </c>
      <c r="N533" s="89">
        <f t="shared" si="68"/>
        <v>31.5</v>
      </c>
      <c r="O533" s="89">
        <f t="shared" si="69"/>
        <v>217</v>
      </c>
    </row>
    <row r="534" s="109" customFormat="1" ht="18" customHeight="1" spans="1:15">
      <c r="A534" s="88" t="s">
        <v>633</v>
      </c>
      <c r="B534" s="88" t="s">
        <v>115</v>
      </c>
      <c r="C534" s="88" t="s">
        <v>641</v>
      </c>
      <c r="D534" s="89">
        <f t="shared" si="64"/>
        <v>5</v>
      </c>
      <c r="E534" s="89">
        <f t="shared" si="65"/>
        <v>5</v>
      </c>
      <c r="F534" s="90"/>
      <c r="G534" s="90"/>
      <c r="H534" s="90">
        <v>5</v>
      </c>
      <c r="I534" s="90">
        <f t="shared" si="66"/>
        <v>0</v>
      </c>
      <c r="J534" s="90"/>
      <c r="K534" s="90"/>
      <c r="L534" s="90"/>
      <c r="M534" s="89">
        <f t="shared" si="67"/>
        <v>88.75</v>
      </c>
      <c r="N534" s="89">
        <f t="shared" si="68"/>
        <v>11.25</v>
      </c>
      <c r="O534" s="89">
        <f t="shared" si="69"/>
        <v>77.5</v>
      </c>
    </row>
    <row r="535" s="109" customFormat="1" ht="18" customHeight="1" spans="1:15">
      <c r="A535" s="88" t="s">
        <v>633</v>
      </c>
      <c r="B535" s="88" t="s">
        <v>115</v>
      </c>
      <c r="C535" s="88" t="s">
        <v>759</v>
      </c>
      <c r="D535" s="89">
        <f t="shared" si="64"/>
        <v>5</v>
      </c>
      <c r="E535" s="89">
        <f t="shared" si="65"/>
        <v>5</v>
      </c>
      <c r="F535" s="90"/>
      <c r="G535" s="90"/>
      <c r="H535" s="90">
        <v>5</v>
      </c>
      <c r="I535" s="90">
        <f t="shared" si="66"/>
        <v>0</v>
      </c>
      <c r="J535" s="90"/>
      <c r="K535" s="90"/>
      <c r="L535" s="90"/>
      <c r="M535" s="89">
        <f t="shared" si="67"/>
        <v>88.75</v>
      </c>
      <c r="N535" s="89">
        <f t="shared" si="68"/>
        <v>11.25</v>
      </c>
      <c r="O535" s="89">
        <f t="shared" si="69"/>
        <v>77.5</v>
      </c>
    </row>
    <row r="536" s="109" customFormat="1" ht="18" customHeight="1" spans="1:15">
      <c r="A536" s="88" t="s">
        <v>633</v>
      </c>
      <c r="B536" s="88" t="s">
        <v>115</v>
      </c>
      <c r="C536" s="88" t="s">
        <v>643</v>
      </c>
      <c r="D536" s="89">
        <f t="shared" si="64"/>
        <v>19</v>
      </c>
      <c r="E536" s="89">
        <f t="shared" si="65"/>
        <v>19</v>
      </c>
      <c r="F536" s="90"/>
      <c r="G536" s="90"/>
      <c r="H536" s="90">
        <v>19</v>
      </c>
      <c r="I536" s="90">
        <f t="shared" si="66"/>
        <v>0</v>
      </c>
      <c r="J536" s="90"/>
      <c r="K536" s="90"/>
      <c r="L536" s="90"/>
      <c r="M536" s="89">
        <f t="shared" si="67"/>
        <v>337.25</v>
      </c>
      <c r="N536" s="89">
        <f t="shared" si="68"/>
        <v>42.75</v>
      </c>
      <c r="O536" s="89">
        <f t="shared" si="69"/>
        <v>294.5</v>
      </c>
    </row>
    <row r="537" s="109" customFormat="1" ht="18" customHeight="1" spans="1:15">
      <c r="A537" s="88" t="s">
        <v>633</v>
      </c>
      <c r="B537" s="88" t="s">
        <v>115</v>
      </c>
      <c r="C537" s="88" t="s">
        <v>760</v>
      </c>
      <c r="D537" s="89">
        <f t="shared" si="64"/>
        <v>21</v>
      </c>
      <c r="E537" s="89">
        <f t="shared" si="65"/>
        <v>21</v>
      </c>
      <c r="F537" s="90"/>
      <c r="G537" s="90"/>
      <c r="H537" s="90">
        <v>21</v>
      </c>
      <c r="I537" s="90">
        <f t="shared" si="66"/>
        <v>0</v>
      </c>
      <c r="J537" s="90"/>
      <c r="K537" s="90"/>
      <c r="L537" s="90"/>
      <c r="M537" s="89">
        <f t="shared" si="67"/>
        <v>372.75</v>
      </c>
      <c r="N537" s="89">
        <f t="shared" si="68"/>
        <v>47.25</v>
      </c>
      <c r="O537" s="89">
        <f t="shared" si="69"/>
        <v>325.5</v>
      </c>
    </row>
    <row r="538" s="109" customFormat="1" ht="18" customHeight="1" spans="1:15">
      <c r="A538" s="88" t="s">
        <v>633</v>
      </c>
      <c r="B538" s="88" t="s">
        <v>115</v>
      </c>
      <c r="C538" s="88" t="s">
        <v>644</v>
      </c>
      <c r="D538" s="89">
        <f t="shared" si="64"/>
        <v>36</v>
      </c>
      <c r="E538" s="89">
        <f t="shared" si="65"/>
        <v>36</v>
      </c>
      <c r="F538" s="90"/>
      <c r="G538" s="90"/>
      <c r="H538" s="90">
        <v>36</v>
      </c>
      <c r="I538" s="90">
        <f t="shared" si="66"/>
        <v>0</v>
      </c>
      <c r="J538" s="90"/>
      <c r="K538" s="90"/>
      <c r="L538" s="90"/>
      <c r="M538" s="89">
        <f t="shared" si="67"/>
        <v>639</v>
      </c>
      <c r="N538" s="89">
        <f t="shared" si="68"/>
        <v>81</v>
      </c>
      <c r="O538" s="89">
        <f t="shared" si="69"/>
        <v>558</v>
      </c>
    </row>
    <row r="539" s="109" customFormat="1" ht="18" customHeight="1" spans="1:15">
      <c r="A539" s="88" t="s">
        <v>633</v>
      </c>
      <c r="B539" s="88" t="s">
        <v>115</v>
      </c>
      <c r="C539" s="88" t="s">
        <v>761</v>
      </c>
      <c r="D539" s="89">
        <f t="shared" si="64"/>
        <v>38</v>
      </c>
      <c r="E539" s="89">
        <f t="shared" si="65"/>
        <v>38</v>
      </c>
      <c r="F539" s="90"/>
      <c r="G539" s="90"/>
      <c r="H539" s="90">
        <v>38</v>
      </c>
      <c r="I539" s="90">
        <f t="shared" si="66"/>
        <v>0</v>
      </c>
      <c r="J539" s="90"/>
      <c r="K539" s="90"/>
      <c r="L539" s="90"/>
      <c r="M539" s="89">
        <f t="shared" si="67"/>
        <v>674.5</v>
      </c>
      <c r="N539" s="89">
        <f t="shared" si="68"/>
        <v>85.5</v>
      </c>
      <c r="O539" s="89">
        <f t="shared" si="69"/>
        <v>589</v>
      </c>
    </row>
    <row r="540" s="109" customFormat="1" ht="18" customHeight="1" spans="1:15">
      <c r="A540" s="88" t="s">
        <v>633</v>
      </c>
      <c r="B540" s="88" t="s">
        <v>115</v>
      </c>
      <c r="C540" s="88" t="s">
        <v>762</v>
      </c>
      <c r="D540" s="89">
        <f t="shared" si="64"/>
        <v>17</v>
      </c>
      <c r="E540" s="89">
        <f t="shared" si="65"/>
        <v>17</v>
      </c>
      <c r="F540" s="90"/>
      <c r="G540" s="90"/>
      <c r="H540" s="90">
        <v>17</v>
      </c>
      <c r="I540" s="90">
        <f t="shared" si="66"/>
        <v>0</v>
      </c>
      <c r="J540" s="90"/>
      <c r="K540" s="90"/>
      <c r="L540" s="90"/>
      <c r="M540" s="89">
        <f t="shared" si="67"/>
        <v>301.75</v>
      </c>
      <c r="N540" s="89">
        <f t="shared" si="68"/>
        <v>38.25</v>
      </c>
      <c r="O540" s="89">
        <f t="shared" si="69"/>
        <v>263.5</v>
      </c>
    </row>
    <row r="541" s="109" customFormat="1" ht="18" customHeight="1" spans="1:15">
      <c r="A541" s="88" t="s">
        <v>633</v>
      </c>
      <c r="B541" s="88" t="s">
        <v>115</v>
      </c>
      <c r="C541" s="88" t="s">
        <v>763</v>
      </c>
      <c r="D541" s="89">
        <f t="shared" si="64"/>
        <v>21</v>
      </c>
      <c r="E541" s="89">
        <f t="shared" si="65"/>
        <v>21</v>
      </c>
      <c r="F541" s="90"/>
      <c r="G541" s="90"/>
      <c r="H541" s="90">
        <v>21</v>
      </c>
      <c r="I541" s="90">
        <f t="shared" si="66"/>
        <v>0</v>
      </c>
      <c r="J541" s="90"/>
      <c r="K541" s="90"/>
      <c r="L541" s="90"/>
      <c r="M541" s="89">
        <f t="shared" si="67"/>
        <v>372.75</v>
      </c>
      <c r="N541" s="89">
        <f t="shared" si="68"/>
        <v>47.25</v>
      </c>
      <c r="O541" s="89">
        <f t="shared" si="69"/>
        <v>325.5</v>
      </c>
    </row>
    <row r="542" s="109" customFormat="1" ht="18" customHeight="1" spans="1:15">
      <c r="A542" s="88" t="s">
        <v>633</v>
      </c>
      <c r="B542" s="88" t="s">
        <v>115</v>
      </c>
      <c r="C542" s="88" t="s">
        <v>764</v>
      </c>
      <c r="D542" s="89">
        <f t="shared" si="64"/>
        <v>15</v>
      </c>
      <c r="E542" s="89">
        <f t="shared" si="65"/>
        <v>15</v>
      </c>
      <c r="F542" s="90"/>
      <c r="G542" s="90"/>
      <c r="H542" s="90">
        <v>15</v>
      </c>
      <c r="I542" s="90">
        <f t="shared" si="66"/>
        <v>0</v>
      </c>
      <c r="J542" s="90"/>
      <c r="K542" s="90"/>
      <c r="L542" s="90"/>
      <c r="M542" s="89">
        <f t="shared" si="67"/>
        <v>266.25</v>
      </c>
      <c r="N542" s="89">
        <f t="shared" si="68"/>
        <v>33.75</v>
      </c>
      <c r="O542" s="89">
        <f t="shared" si="69"/>
        <v>232.5</v>
      </c>
    </row>
    <row r="543" s="109" customFormat="1" ht="18" customHeight="1" spans="1:15">
      <c r="A543" s="88" t="s">
        <v>633</v>
      </c>
      <c r="B543" s="88" t="s">
        <v>115</v>
      </c>
      <c r="C543" s="88" t="s">
        <v>765</v>
      </c>
      <c r="D543" s="89">
        <f t="shared" si="64"/>
        <v>25</v>
      </c>
      <c r="E543" s="89">
        <f t="shared" si="65"/>
        <v>25</v>
      </c>
      <c r="F543" s="90"/>
      <c r="G543" s="90"/>
      <c r="H543" s="90">
        <v>25</v>
      </c>
      <c r="I543" s="90">
        <f t="shared" si="66"/>
        <v>0</v>
      </c>
      <c r="J543" s="90"/>
      <c r="K543" s="90"/>
      <c r="L543" s="90"/>
      <c r="M543" s="89">
        <f t="shared" si="67"/>
        <v>443.75</v>
      </c>
      <c r="N543" s="89">
        <f t="shared" si="68"/>
        <v>56.25</v>
      </c>
      <c r="O543" s="89">
        <f t="shared" si="69"/>
        <v>387.5</v>
      </c>
    </row>
    <row r="544" s="109" customFormat="1" ht="18" customHeight="1" spans="1:15">
      <c r="A544" s="88" t="s">
        <v>633</v>
      </c>
      <c r="B544" s="88" t="s">
        <v>115</v>
      </c>
      <c r="C544" s="88" t="s">
        <v>766</v>
      </c>
      <c r="D544" s="89">
        <f t="shared" si="64"/>
        <v>25</v>
      </c>
      <c r="E544" s="89">
        <f t="shared" si="65"/>
        <v>25</v>
      </c>
      <c r="F544" s="90"/>
      <c r="G544" s="90"/>
      <c r="H544" s="90">
        <v>25</v>
      </c>
      <c r="I544" s="90">
        <f t="shared" si="66"/>
        <v>0</v>
      </c>
      <c r="J544" s="90"/>
      <c r="K544" s="90"/>
      <c r="L544" s="90"/>
      <c r="M544" s="89">
        <f t="shared" si="67"/>
        <v>443.75</v>
      </c>
      <c r="N544" s="89">
        <f t="shared" si="68"/>
        <v>56.25</v>
      </c>
      <c r="O544" s="89">
        <f t="shared" si="69"/>
        <v>387.5</v>
      </c>
    </row>
    <row r="545" s="109" customFormat="1" ht="18" customHeight="1" spans="1:15">
      <c r="A545" s="88" t="s">
        <v>633</v>
      </c>
      <c r="B545" s="88" t="s">
        <v>115</v>
      </c>
      <c r="C545" s="88" t="s">
        <v>767</v>
      </c>
      <c r="D545" s="89">
        <f t="shared" si="64"/>
        <v>23</v>
      </c>
      <c r="E545" s="89">
        <f t="shared" si="65"/>
        <v>23</v>
      </c>
      <c r="F545" s="90"/>
      <c r="G545" s="90"/>
      <c r="H545" s="90">
        <v>23</v>
      </c>
      <c r="I545" s="90">
        <f t="shared" si="66"/>
        <v>0</v>
      </c>
      <c r="J545" s="90"/>
      <c r="K545" s="90"/>
      <c r="L545" s="90"/>
      <c r="M545" s="89">
        <f t="shared" si="67"/>
        <v>408.25</v>
      </c>
      <c r="N545" s="89">
        <f t="shared" si="68"/>
        <v>51.75</v>
      </c>
      <c r="O545" s="89">
        <f t="shared" si="69"/>
        <v>356.5</v>
      </c>
    </row>
    <row r="546" s="109" customFormat="1" ht="18" customHeight="1" spans="1:15">
      <c r="A546" s="88" t="s">
        <v>633</v>
      </c>
      <c r="B546" s="88" t="s">
        <v>115</v>
      </c>
      <c r="C546" s="88" t="s">
        <v>768</v>
      </c>
      <c r="D546" s="89">
        <f t="shared" si="64"/>
        <v>34</v>
      </c>
      <c r="E546" s="89">
        <f t="shared" si="65"/>
        <v>34</v>
      </c>
      <c r="F546" s="90"/>
      <c r="G546" s="90"/>
      <c r="H546" s="90">
        <v>34</v>
      </c>
      <c r="I546" s="90">
        <f t="shared" si="66"/>
        <v>0</v>
      </c>
      <c r="J546" s="90"/>
      <c r="K546" s="90"/>
      <c r="L546" s="90"/>
      <c r="M546" s="89">
        <f t="shared" si="67"/>
        <v>603.5</v>
      </c>
      <c r="N546" s="89">
        <f t="shared" si="68"/>
        <v>76.5</v>
      </c>
      <c r="O546" s="89">
        <f t="shared" si="69"/>
        <v>527</v>
      </c>
    </row>
    <row r="547" s="109" customFormat="1" ht="18" customHeight="1" spans="1:15">
      <c r="A547" s="88" t="s">
        <v>633</v>
      </c>
      <c r="B547" s="88" t="s">
        <v>115</v>
      </c>
      <c r="C547" s="88" t="s">
        <v>358</v>
      </c>
      <c r="D547" s="89">
        <f t="shared" si="64"/>
        <v>29</v>
      </c>
      <c r="E547" s="89">
        <f t="shared" si="65"/>
        <v>29</v>
      </c>
      <c r="F547" s="90"/>
      <c r="G547" s="90"/>
      <c r="H547" s="90">
        <v>29</v>
      </c>
      <c r="I547" s="90">
        <f t="shared" si="66"/>
        <v>0</v>
      </c>
      <c r="J547" s="90"/>
      <c r="K547" s="90"/>
      <c r="L547" s="90"/>
      <c r="M547" s="89">
        <f t="shared" si="67"/>
        <v>514.75</v>
      </c>
      <c r="N547" s="89">
        <f t="shared" si="68"/>
        <v>65.25</v>
      </c>
      <c r="O547" s="89">
        <f t="shared" si="69"/>
        <v>449.5</v>
      </c>
    </row>
    <row r="548" s="109" customFormat="1" ht="18" customHeight="1" spans="1:15">
      <c r="A548" s="88" t="s">
        <v>633</v>
      </c>
      <c r="B548" s="88" t="s">
        <v>144</v>
      </c>
      <c r="C548" s="88" t="s">
        <v>769</v>
      </c>
      <c r="D548" s="89">
        <f t="shared" si="64"/>
        <v>20</v>
      </c>
      <c r="E548" s="89">
        <f t="shared" si="65"/>
        <v>20</v>
      </c>
      <c r="F548" s="90"/>
      <c r="G548" s="90"/>
      <c r="H548" s="90">
        <v>20</v>
      </c>
      <c r="I548" s="90">
        <f t="shared" si="66"/>
        <v>0</v>
      </c>
      <c r="J548" s="90"/>
      <c r="K548" s="90"/>
      <c r="L548" s="90"/>
      <c r="M548" s="89">
        <f t="shared" si="67"/>
        <v>355</v>
      </c>
      <c r="N548" s="89">
        <f t="shared" si="68"/>
        <v>45</v>
      </c>
      <c r="O548" s="89">
        <f t="shared" si="69"/>
        <v>310</v>
      </c>
    </row>
    <row r="549" s="109" customFormat="1" ht="18" customHeight="1" spans="1:15">
      <c r="A549" s="88" t="s">
        <v>633</v>
      </c>
      <c r="B549" s="88" t="s">
        <v>144</v>
      </c>
      <c r="C549" s="88" t="s">
        <v>770</v>
      </c>
      <c r="D549" s="89">
        <f t="shared" si="64"/>
        <v>9</v>
      </c>
      <c r="E549" s="89">
        <f t="shared" si="65"/>
        <v>9</v>
      </c>
      <c r="F549" s="90"/>
      <c r="G549" s="90"/>
      <c r="H549" s="90">
        <v>9</v>
      </c>
      <c r="I549" s="90">
        <f t="shared" si="66"/>
        <v>0</v>
      </c>
      <c r="J549" s="90"/>
      <c r="K549" s="90"/>
      <c r="L549" s="90"/>
      <c r="M549" s="89">
        <f t="shared" si="67"/>
        <v>159.75</v>
      </c>
      <c r="N549" s="89">
        <f t="shared" si="68"/>
        <v>20.25</v>
      </c>
      <c r="O549" s="89">
        <f t="shared" si="69"/>
        <v>139.5</v>
      </c>
    </row>
    <row r="550" ht="18" customHeight="1" spans="1:19">
      <c r="A550" s="88" t="s">
        <v>633</v>
      </c>
      <c r="B550" s="88" t="s">
        <v>144</v>
      </c>
      <c r="C550" s="88" t="s">
        <v>771</v>
      </c>
      <c r="D550" s="89">
        <f t="shared" si="64"/>
        <v>30</v>
      </c>
      <c r="E550" s="89">
        <f t="shared" si="65"/>
        <v>30</v>
      </c>
      <c r="F550" s="90"/>
      <c r="G550" s="90"/>
      <c r="H550" s="90">
        <v>30</v>
      </c>
      <c r="I550" s="90">
        <f t="shared" si="66"/>
        <v>0</v>
      </c>
      <c r="J550" s="90"/>
      <c r="K550" s="90"/>
      <c r="L550" s="90"/>
      <c r="M550" s="89">
        <f t="shared" si="67"/>
        <v>532.5</v>
      </c>
      <c r="N550" s="89">
        <f t="shared" si="68"/>
        <v>67.5</v>
      </c>
      <c r="O550" s="89">
        <f t="shared" si="69"/>
        <v>465</v>
      </c>
      <c r="Q550" s="101"/>
      <c r="R550" s="124"/>
      <c r="S550" s="124"/>
    </row>
    <row r="551" ht="18" customHeight="1" spans="1:19">
      <c r="A551" s="88" t="s">
        <v>633</v>
      </c>
      <c r="B551" s="88" t="s">
        <v>144</v>
      </c>
      <c r="C551" s="88" t="s">
        <v>772</v>
      </c>
      <c r="D551" s="89">
        <f t="shared" si="64"/>
        <v>34</v>
      </c>
      <c r="E551" s="89">
        <f t="shared" si="65"/>
        <v>34</v>
      </c>
      <c r="F551" s="90"/>
      <c r="G551" s="90"/>
      <c r="H551" s="90">
        <v>34</v>
      </c>
      <c r="I551" s="90">
        <f t="shared" si="66"/>
        <v>0</v>
      </c>
      <c r="J551" s="90"/>
      <c r="K551" s="90"/>
      <c r="L551" s="90"/>
      <c r="M551" s="89">
        <f t="shared" si="67"/>
        <v>603.5</v>
      </c>
      <c r="N551" s="89">
        <f t="shared" si="68"/>
        <v>76.5</v>
      </c>
      <c r="O551" s="89">
        <f t="shared" si="69"/>
        <v>527</v>
      </c>
      <c r="Q551" s="101"/>
      <c r="R551" s="124"/>
      <c r="S551" s="124"/>
    </row>
    <row r="552" ht="18" customHeight="1" spans="1:19">
      <c r="A552" s="88" t="s">
        <v>633</v>
      </c>
      <c r="B552" s="88" t="s">
        <v>144</v>
      </c>
      <c r="C552" s="88" t="s">
        <v>773</v>
      </c>
      <c r="D552" s="89">
        <f t="shared" si="64"/>
        <v>11</v>
      </c>
      <c r="E552" s="89">
        <f t="shared" si="65"/>
        <v>11</v>
      </c>
      <c r="F552" s="90"/>
      <c r="G552" s="90"/>
      <c r="H552" s="90">
        <v>11</v>
      </c>
      <c r="I552" s="90">
        <f t="shared" si="66"/>
        <v>0</v>
      </c>
      <c r="J552" s="90"/>
      <c r="K552" s="90"/>
      <c r="L552" s="90"/>
      <c r="M552" s="89">
        <f t="shared" si="67"/>
        <v>195.25</v>
      </c>
      <c r="N552" s="89">
        <f t="shared" si="68"/>
        <v>24.75</v>
      </c>
      <c r="O552" s="89">
        <f t="shared" si="69"/>
        <v>170.5</v>
      </c>
      <c r="Q552" s="101"/>
      <c r="R552" s="124"/>
      <c r="S552" s="124"/>
    </row>
    <row r="553" ht="18" customHeight="1" spans="1:15">
      <c r="A553" s="88" t="s">
        <v>633</v>
      </c>
      <c r="B553" s="88" t="s">
        <v>144</v>
      </c>
      <c r="C553" s="88" t="s">
        <v>774</v>
      </c>
      <c r="D553" s="89">
        <f t="shared" si="64"/>
        <v>40</v>
      </c>
      <c r="E553" s="89">
        <f t="shared" si="65"/>
        <v>40</v>
      </c>
      <c r="F553" s="90"/>
      <c r="G553" s="90"/>
      <c r="H553" s="90">
        <v>40</v>
      </c>
      <c r="I553" s="90">
        <f t="shared" si="66"/>
        <v>0</v>
      </c>
      <c r="J553" s="90"/>
      <c r="K553" s="90"/>
      <c r="L553" s="90"/>
      <c r="M553" s="89">
        <f t="shared" si="67"/>
        <v>710</v>
      </c>
      <c r="N553" s="89">
        <f t="shared" si="68"/>
        <v>90</v>
      </c>
      <c r="O553" s="89">
        <f t="shared" si="69"/>
        <v>620</v>
      </c>
    </row>
    <row r="554" ht="18" customHeight="1" spans="1:15">
      <c r="A554" s="69" t="s">
        <v>633</v>
      </c>
      <c r="B554" s="69" t="s">
        <v>144</v>
      </c>
      <c r="C554" s="69" t="s">
        <v>775</v>
      </c>
      <c r="D554" s="89">
        <f t="shared" si="64"/>
        <v>25</v>
      </c>
      <c r="E554" s="89">
        <f t="shared" si="65"/>
        <v>25</v>
      </c>
      <c r="F554" s="89"/>
      <c r="G554" s="89"/>
      <c r="H554" s="89">
        <v>25</v>
      </c>
      <c r="I554" s="89">
        <f t="shared" si="66"/>
        <v>0</v>
      </c>
      <c r="J554" s="89"/>
      <c r="K554" s="89"/>
      <c r="L554" s="89"/>
      <c r="M554" s="89">
        <f t="shared" si="67"/>
        <v>443.75</v>
      </c>
      <c r="N554" s="89">
        <f t="shared" si="68"/>
        <v>56.25</v>
      </c>
      <c r="O554" s="89">
        <f t="shared" si="69"/>
        <v>387.5</v>
      </c>
    </row>
    <row r="555" ht="18" customHeight="1" spans="1:15">
      <c r="A555" s="88" t="s">
        <v>633</v>
      </c>
      <c r="B555" s="88" t="s">
        <v>144</v>
      </c>
      <c r="C555" s="88" t="s">
        <v>776</v>
      </c>
      <c r="D555" s="89">
        <f t="shared" si="64"/>
        <v>25</v>
      </c>
      <c r="E555" s="89">
        <f t="shared" si="65"/>
        <v>25</v>
      </c>
      <c r="F555" s="90"/>
      <c r="G555" s="90"/>
      <c r="H555" s="90">
        <v>25</v>
      </c>
      <c r="I555" s="90">
        <f t="shared" si="66"/>
        <v>0</v>
      </c>
      <c r="J555" s="90"/>
      <c r="K555" s="90"/>
      <c r="L555" s="90"/>
      <c r="M555" s="89">
        <f t="shared" si="67"/>
        <v>443.75</v>
      </c>
      <c r="N555" s="89">
        <f t="shared" si="68"/>
        <v>56.25</v>
      </c>
      <c r="O555" s="89">
        <f t="shared" si="69"/>
        <v>387.5</v>
      </c>
    </row>
    <row r="556" ht="18" customHeight="1" spans="1:15">
      <c r="A556" s="88" t="s">
        <v>633</v>
      </c>
      <c r="B556" s="88" t="s">
        <v>144</v>
      </c>
      <c r="C556" s="88" t="s">
        <v>638</v>
      </c>
      <c r="D556" s="89">
        <f t="shared" si="64"/>
        <v>5</v>
      </c>
      <c r="E556" s="89">
        <f t="shared" si="65"/>
        <v>5</v>
      </c>
      <c r="F556" s="90"/>
      <c r="G556" s="90"/>
      <c r="H556" s="90">
        <v>5</v>
      </c>
      <c r="I556" s="90">
        <f t="shared" si="66"/>
        <v>0</v>
      </c>
      <c r="J556" s="90"/>
      <c r="K556" s="90"/>
      <c r="L556" s="90"/>
      <c r="M556" s="89">
        <f t="shared" si="67"/>
        <v>88.75</v>
      </c>
      <c r="N556" s="89">
        <f t="shared" si="68"/>
        <v>11.25</v>
      </c>
      <c r="O556" s="89">
        <f t="shared" si="69"/>
        <v>77.5</v>
      </c>
    </row>
    <row r="557" ht="18" customHeight="1" spans="1:15">
      <c r="A557" s="88" t="s">
        <v>633</v>
      </c>
      <c r="B557" s="88" t="s">
        <v>144</v>
      </c>
      <c r="C557" s="88" t="s">
        <v>777</v>
      </c>
      <c r="D557" s="89">
        <f t="shared" si="64"/>
        <v>32</v>
      </c>
      <c r="E557" s="89">
        <f t="shared" si="65"/>
        <v>32</v>
      </c>
      <c r="F557" s="90"/>
      <c r="G557" s="90"/>
      <c r="H557" s="90">
        <v>32</v>
      </c>
      <c r="I557" s="90">
        <f t="shared" si="66"/>
        <v>0</v>
      </c>
      <c r="J557" s="90"/>
      <c r="K557" s="90"/>
      <c r="L557" s="90"/>
      <c r="M557" s="89">
        <f t="shared" si="67"/>
        <v>568</v>
      </c>
      <c r="N557" s="89">
        <f t="shared" si="68"/>
        <v>72</v>
      </c>
      <c r="O557" s="89">
        <f t="shared" si="69"/>
        <v>496</v>
      </c>
    </row>
    <row r="558" ht="18" customHeight="1" spans="1:15">
      <c r="A558" s="88" t="s">
        <v>633</v>
      </c>
      <c r="B558" s="88" t="s">
        <v>144</v>
      </c>
      <c r="C558" s="88" t="s">
        <v>778</v>
      </c>
      <c r="D558" s="89">
        <f t="shared" si="64"/>
        <v>44</v>
      </c>
      <c r="E558" s="89">
        <f t="shared" si="65"/>
        <v>44</v>
      </c>
      <c r="F558" s="90"/>
      <c r="G558" s="90"/>
      <c r="H558" s="90">
        <v>44</v>
      </c>
      <c r="I558" s="90">
        <f t="shared" si="66"/>
        <v>0</v>
      </c>
      <c r="J558" s="90"/>
      <c r="K558" s="90"/>
      <c r="L558" s="90"/>
      <c r="M558" s="89">
        <f t="shared" si="67"/>
        <v>781</v>
      </c>
      <c r="N558" s="89">
        <f t="shared" si="68"/>
        <v>99</v>
      </c>
      <c r="O558" s="89">
        <f t="shared" si="69"/>
        <v>682</v>
      </c>
    </row>
    <row r="559" ht="18" customHeight="1" spans="1:15">
      <c r="A559" s="88" t="s">
        <v>633</v>
      </c>
      <c r="B559" s="88" t="s">
        <v>144</v>
      </c>
      <c r="C559" s="88" t="s">
        <v>779</v>
      </c>
      <c r="D559" s="89">
        <f t="shared" si="64"/>
        <v>52</v>
      </c>
      <c r="E559" s="89">
        <f t="shared" si="65"/>
        <v>52</v>
      </c>
      <c r="F559" s="90"/>
      <c r="G559" s="90"/>
      <c r="H559" s="90">
        <v>52</v>
      </c>
      <c r="I559" s="90">
        <f t="shared" si="66"/>
        <v>0</v>
      </c>
      <c r="J559" s="90"/>
      <c r="K559" s="90"/>
      <c r="L559" s="90"/>
      <c r="M559" s="89">
        <f t="shared" si="67"/>
        <v>923</v>
      </c>
      <c r="N559" s="89">
        <f t="shared" si="68"/>
        <v>117</v>
      </c>
      <c r="O559" s="89">
        <f t="shared" si="69"/>
        <v>806</v>
      </c>
    </row>
    <row r="560" ht="18" customHeight="1" spans="1:15">
      <c r="A560" s="88" t="s">
        <v>633</v>
      </c>
      <c r="B560" s="88" t="s">
        <v>144</v>
      </c>
      <c r="C560" s="88" t="s">
        <v>780</v>
      </c>
      <c r="D560" s="89">
        <f t="shared" si="64"/>
        <v>30</v>
      </c>
      <c r="E560" s="89">
        <f t="shared" si="65"/>
        <v>30</v>
      </c>
      <c r="F560" s="90"/>
      <c r="G560" s="90"/>
      <c r="H560" s="90">
        <v>30</v>
      </c>
      <c r="I560" s="90">
        <f t="shared" si="66"/>
        <v>0</v>
      </c>
      <c r="J560" s="90"/>
      <c r="K560" s="90"/>
      <c r="L560" s="90"/>
      <c r="M560" s="89">
        <f t="shared" si="67"/>
        <v>532.5</v>
      </c>
      <c r="N560" s="89">
        <f t="shared" si="68"/>
        <v>67.5</v>
      </c>
      <c r="O560" s="89">
        <f t="shared" si="69"/>
        <v>465</v>
      </c>
    </row>
    <row r="561" ht="18" customHeight="1" spans="1:15">
      <c r="A561" s="88" t="s">
        <v>633</v>
      </c>
      <c r="B561" s="88" t="s">
        <v>144</v>
      </c>
      <c r="C561" s="88" t="s">
        <v>781</v>
      </c>
      <c r="D561" s="89">
        <f t="shared" si="64"/>
        <v>11</v>
      </c>
      <c r="E561" s="89">
        <f t="shared" si="65"/>
        <v>11</v>
      </c>
      <c r="F561" s="90"/>
      <c r="G561" s="90"/>
      <c r="H561" s="90">
        <v>11</v>
      </c>
      <c r="I561" s="90">
        <f t="shared" si="66"/>
        <v>0</v>
      </c>
      <c r="J561" s="90"/>
      <c r="K561" s="90"/>
      <c r="L561" s="90"/>
      <c r="M561" s="89">
        <f t="shared" si="67"/>
        <v>195.25</v>
      </c>
      <c r="N561" s="89">
        <f t="shared" si="68"/>
        <v>24.75</v>
      </c>
      <c r="O561" s="89">
        <f t="shared" si="69"/>
        <v>170.5</v>
      </c>
    </row>
    <row r="562" ht="18" customHeight="1" spans="1:15">
      <c r="A562" s="88" t="s">
        <v>633</v>
      </c>
      <c r="B562" s="88" t="s">
        <v>148</v>
      </c>
      <c r="C562" s="88" t="s">
        <v>782</v>
      </c>
      <c r="D562" s="89">
        <f t="shared" si="64"/>
        <v>36</v>
      </c>
      <c r="E562" s="89">
        <f t="shared" si="65"/>
        <v>36</v>
      </c>
      <c r="F562" s="90"/>
      <c r="G562" s="90"/>
      <c r="H562" s="90">
        <v>36</v>
      </c>
      <c r="I562" s="90">
        <f t="shared" si="66"/>
        <v>0</v>
      </c>
      <c r="J562" s="90"/>
      <c r="K562" s="90"/>
      <c r="L562" s="90"/>
      <c r="M562" s="89">
        <f t="shared" si="67"/>
        <v>639</v>
      </c>
      <c r="N562" s="89">
        <f t="shared" si="68"/>
        <v>81</v>
      </c>
      <c r="O562" s="89">
        <f t="shared" si="69"/>
        <v>558</v>
      </c>
    </row>
    <row r="563" ht="18" customHeight="1" spans="1:15">
      <c r="A563" s="88" t="s">
        <v>633</v>
      </c>
      <c r="B563" s="88" t="s">
        <v>148</v>
      </c>
      <c r="C563" s="88" t="s">
        <v>783</v>
      </c>
      <c r="D563" s="89">
        <f t="shared" si="64"/>
        <v>23</v>
      </c>
      <c r="E563" s="89">
        <f t="shared" si="65"/>
        <v>23</v>
      </c>
      <c r="F563" s="90"/>
      <c r="G563" s="90"/>
      <c r="H563" s="90">
        <v>23</v>
      </c>
      <c r="I563" s="90">
        <f t="shared" si="66"/>
        <v>0</v>
      </c>
      <c r="J563" s="90"/>
      <c r="K563" s="90"/>
      <c r="L563" s="90"/>
      <c r="M563" s="89">
        <f t="shared" si="67"/>
        <v>408.25</v>
      </c>
      <c r="N563" s="89">
        <f t="shared" si="68"/>
        <v>51.75</v>
      </c>
      <c r="O563" s="89">
        <f t="shared" si="69"/>
        <v>356.5</v>
      </c>
    </row>
    <row r="564" ht="18" customHeight="1" spans="1:15">
      <c r="A564" s="88" t="s">
        <v>633</v>
      </c>
      <c r="B564" s="88" t="s">
        <v>148</v>
      </c>
      <c r="C564" s="88" t="s">
        <v>784</v>
      </c>
      <c r="D564" s="89">
        <f t="shared" si="64"/>
        <v>21</v>
      </c>
      <c r="E564" s="89">
        <f t="shared" si="65"/>
        <v>21</v>
      </c>
      <c r="F564" s="90"/>
      <c r="G564" s="90"/>
      <c r="H564" s="90">
        <v>21</v>
      </c>
      <c r="I564" s="90">
        <f t="shared" si="66"/>
        <v>0</v>
      </c>
      <c r="J564" s="90"/>
      <c r="K564" s="90"/>
      <c r="L564" s="90"/>
      <c r="M564" s="89">
        <f t="shared" si="67"/>
        <v>372.75</v>
      </c>
      <c r="N564" s="89">
        <f t="shared" si="68"/>
        <v>47.25</v>
      </c>
      <c r="O564" s="89">
        <f t="shared" si="69"/>
        <v>325.5</v>
      </c>
    </row>
    <row r="565" ht="18" customHeight="1" spans="1:15">
      <c r="A565" s="88" t="s">
        <v>633</v>
      </c>
      <c r="B565" s="88" t="s">
        <v>148</v>
      </c>
      <c r="C565" s="88" t="s">
        <v>785</v>
      </c>
      <c r="D565" s="89">
        <f t="shared" si="64"/>
        <v>19</v>
      </c>
      <c r="E565" s="89">
        <f t="shared" si="65"/>
        <v>19</v>
      </c>
      <c r="F565" s="90"/>
      <c r="G565" s="90"/>
      <c r="H565" s="90">
        <v>19</v>
      </c>
      <c r="I565" s="90">
        <f t="shared" si="66"/>
        <v>0</v>
      </c>
      <c r="J565" s="90"/>
      <c r="K565" s="90"/>
      <c r="L565" s="90"/>
      <c r="M565" s="89">
        <f t="shared" si="67"/>
        <v>337.25</v>
      </c>
      <c r="N565" s="89">
        <f t="shared" si="68"/>
        <v>42.75</v>
      </c>
      <c r="O565" s="89">
        <f t="shared" si="69"/>
        <v>294.5</v>
      </c>
    </row>
    <row r="566" ht="18" customHeight="1" spans="1:15">
      <c r="A566" s="88" t="s">
        <v>633</v>
      </c>
      <c r="B566" s="88" t="s">
        <v>148</v>
      </c>
      <c r="C566" s="88" t="s">
        <v>786</v>
      </c>
      <c r="D566" s="89">
        <f t="shared" si="64"/>
        <v>34</v>
      </c>
      <c r="E566" s="89">
        <f t="shared" si="65"/>
        <v>34</v>
      </c>
      <c r="F566" s="90"/>
      <c r="G566" s="90"/>
      <c r="H566" s="90">
        <v>34</v>
      </c>
      <c r="I566" s="90">
        <f t="shared" si="66"/>
        <v>0</v>
      </c>
      <c r="J566" s="90"/>
      <c r="K566" s="90"/>
      <c r="L566" s="90"/>
      <c r="M566" s="89">
        <f t="shared" si="67"/>
        <v>603.5</v>
      </c>
      <c r="N566" s="89">
        <f t="shared" si="68"/>
        <v>76.5</v>
      </c>
      <c r="O566" s="89">
        <f t="shared" si="69"/>
        <v>527</v>
      </c>
    </row>
    <row r="567" ht="18" customHeight="1" spans="1:15">
      <c r="A567" s="88" t="s">
        <v>633</v>
      </c>
      <c r="B567" s="88" t="s">
        <v>148</v>
      </c>
      <c r="C567" s="88" t="s">
        <v>787</v>
      </c>
      <c r="D567" s="89">
        <f t="shared" si="64"/>
        <v>27</v>
      </c>
      <c r="E567" s="89">
        <f t="shared" si="65"/>
        <v>27</v>
      </c>
      <c r="F567" s="90"/>
      <c r="G567" s="90"/>
      <c r="H567" s="90">
        <v>27</v>
      </c>
      <c r="I567" s="90">
        <f t="shared" si="66"/>
        <v>0</v>
      </c>
      <c r="J567" s="90"/>
      <c r="K567" s="90"/>
      <c r="L567" s="90"/>
      <c r="M567" s="89">
        <f t="shared" si="67"/>
        <v>479.25</v>
      </c>
      <c r="N567" s="89">
        <f t="shared" si="68"/>
        <v>60.75</v>
      </c>
      <c r="O567" s="89">
        <f t="shared" si="69"/>
        <v>418.5</v>
      </c>
    </row>
    <row r="568" ht="18" customHeight="1" spans="1:15">
      <c r="A568" s="88" t="s">
        <v>633</v>
      </c>
      <c r="B568" s="88" t="s">
        <v>148</v>
      </c>
      <c r="C568" s="88" t="s">
        <v>788</v>
      </c>
      <c r="D568" s="89">
        <f t="shared" si="64"/>
        <v>19</v>
      </c>
      <c r="E568" s="89">
        <f t="shared" si="65"/>
        <v>19</v>
      </c>
      <c r="F568" s="90"/>
      <c r="G568" s="90"/>
      <c r="H568" s="90">
        <v>19</v>
      </c>
      <c r="I568" s="90">
        <f t="shared" si="66"/>
        <v>0</v>
      </c>
      <c r="J568" s="90"/>
      <c r="K568" s="90"/>
      <c r="L568" s="90"/>
      <c r="M568" s="89">
        <f t="shared" si="67"/>
        <v>337.25</v>
      </c>
      <c r="N568" s="89">
        <f t="shared" si="68"/>
        <v>42.75</v>
      </c>
      <c r="O568" s="89">
        <f t="shared" si="69"/>
        <v>294.5</v>
      </c>
    </row>
    <row r="569" ht="18" customHeight="1" spans="1:15">
      <c r="A569" s="88" t="s">
        <v>633</v>
      </c>
      <c r="B569" s="88" t="s">
        <v>148</v>
      </c>
      <c r="C569" s="88" t="s">
        <v>789</v>
      </c>
      <c r="D569" s="89">
        <f t="shared" si="64"/>
        <v>40</v>
      </c>
      <c r="E569" s="89">
        <f t="shared" si="65"/>
        <v>40</v>
      </c>
      <c r="F569" s="90"/>
      <c r="G569" s="90"/>
      <c r="H569" s="90">
        <v>40</v>
      </c>
      <c r="I569" s="90">
        <f t="shared" si="66"/>
        <v>0</v>
      </c>
      <c r="J569" s="90"/>
      <c r="K569" s="90"/>
      <c r="L569" s="90"/>
      <c r="M569" s="89">
        <f t="shared" si="67"/>
        <v>710</v>
      </c>
      <c r="N569" s="89">
        <f t="shared" si="68"/>
        <v>90</v>
      </c>
      <c r="O569" s="89">
        <f t="shared" si="69"/>
        <v>620</v>
      </c>
    </row>
    <row r="570" ht="18" customHeight="1" spans="1:15">
      <c r="A570" s="88" t="s">
        <v>633</v>
      </c>
      <c r="B570" s="88" t="s">
        <v>148</v>
      </c>
      <c r="C570" s="88" t="s">
        <v>790</v>
      </c>
      <c r="D570" s="89">
        <f t="shared" si="64"/>
        <v>25</v>
      </c>
      <c r="E570" s="89">
        <f t="shared" si="65"/>
        <v>25</v>
      </c>
      <c r="F570" s="90"/>
      <c r="G570" s="90"/>
      <c r="H570" s="90">
        <v>25</v>
      </c>
      <c r="I570" s="90">
        <f t="shared" si="66"/>
        <v>0</v>
      </c>
      <c r="J570" s="90"/>
      <c r="K570" s="90"/>
      <c r="L570" s="90"/>
      <c r="M570" s="89">
        <f t="shared" si="67"/>
        <v>443.75</v>
      </c>
      <c r="N570" s="89">
        <f t="shared" si="68"/>
        <v>56.25</v>
      </c>
      <c r="O570" s="89">
        <f t="shared" si="69"/>
        <v>387.5</v>
      </c>
    </row>
    <row r="571" ht="18" customHeight="1" spans="1:15">
      <c r="A571" s="88" t="s">
        <v>633</v>
      </c>
      <c r="B571" s="88" t="s">
        <v>148</v>
      </c>
      <c r="C571" s="88" t="s">
        <v>791</v>
      </c>
      <c r="D571" s="89">
        <f t="shared" si="64"/>
        <v>25</v>
      </c>
      <c r="E571" s="89">
        <f t="shared" si="65"/>
        <v>25</v>
      </c>
      <c r="F571" s="90"/>
      <c r="G571" s="90"/>
      <c r="H571" s="90">
        <v>25</v>
      </c>
      <c r="I571" s="90">
        <f t="shared" si="66"/>
        <v>0</v>
      </c>
      <c r="J571" s="90"/>
      <c r="K571" s="90"/>
      <c r="L571" s="90"/>
      <c r="M571" s="89">
        <f t="shared" si="67"/>
        <v>443.75</v>
      </c>
      <c r="N571" s="89">
        <f t="shared" si="68"/>
        <v>56.25</v>
      </c>
      <c r="O571" s="89">
        <f t="shared" si="69"/>
        <v>387.5</v>
      </c>
    </row>
    <row r="572" ht="18" customHeight="1" spans="1:15">
      <c r="A572" s="88" t="s">
        <v>633</v>
      </c>
      <c r="B572" s="88" t="s">
        <v>148</v>
      </c>
      <c r="C572" s="88" t="s">
        <v>792</v>
      </c>
      <c r="D572" s="89">
        <f t="shared" si="64"/>
        <v>21</v>
      </c>
      <c r="E572" s="89">
        <f t="shared" si="65"/>
        <v>21</v>
      </c>
      <c r="F572" s="90"/>
      <c r="G572" s="90"/>
      <c r="H572" s="90">
        <v>21</v>
      </c>
      <c r="I572" s="90">
        <f t="shared" si="66"/>
        <v>0</v>
      </c>
      <c r="J572" s="90"/>
      <c r="K572" s="90"/>
      <c r="L572" s="90"/>
      <c r="M572" s="89">
        <f t="shared" si="67"/>
        <v>372.75</v>
      </c>
      <c r="N572" s="89">
        <f t="shared" si="68"/>
        <v>47.25</v>
      </c>
      <c r="O572" s="89">
        <f t="shared" si="69"/>
        <v>325.5</v>
      </c>
    </row>
    <row r="573" ht="18" customHeight="1" spans="1:15">
      <c r="A573" s="88" t="s">
        <v>633</v>
      </c>
      <c r="B573" s="88" t="s">
        <v>148</v>
      </c>
      <c r="C573" s="88" t="s">
        <v>793</v>
      </c>
      <c r="D573" s="89">
        <f t="shared" si="64"/>
        <v>21</v>
      </c>
      <c r="E573" s="89">
        <f t="shared" si="65"/>
        <v>21</v>
      </c>
      <c r="F573" s="90"/>
      <c r="G573" s="90"/>
      <c r="H573" s="90">
        <v>21</v>
      </c>
      <c r="I573" s="90">
        <f t="shared" si="66"/>
        <v>0</v>
      </c>
      <c r="J573" s="90"/>
      <c r="K573" s="90"/>
      <c r="L573" s="90"/>
      <c r="M573" s="89">
        <f t="shared" si="67"/>
        <v>372.75</v>
      </c>
      <c r="N573" s="89">
        <f t="shared" si="68"/>
        <v>47.25</v>
      </c>
      <c r="O573" s="89">
        <f t="shared" si="69"/>
        <v>325.5</v>
      </c>
    </row>
    <row r="574" ht="18" customHeight="1" spans="1:15">
      <c r="A574" s="88" t="s">
        <v>633</v>
      </c>
      <c r="B574" s="88" t="s">
        <v>148</v>
      </c>
      <c r="C574" s="88" t="s">
        <v>794</v>
      </c>
      <c r="D574" s="89">
        <f t="shared" si="64"/>
        <v>19</v>
      </c>
      <c r="E574" s="89">
        <f t="shared" si="65"/>
        <v>19</v>
      </c>
      <c r="F574" s="90"/>
      <c r="G574" s="90"/>
      <c r="H574" s="90">
        <v>19</v>
      </c>
      <c r="I574" s="90">
        <f t="shared" si="66"/>
        <v>0</v>
      </c>
      <c r="J574" s="90"/>
      <c r="K574" s="90"/>
      <c r="L574" s="90"/>
      <c r="M574" s="89">
        <f t="shared" si="67"/>
        <v>337.25</v>
      </c>
      <c r="N574" s="89">
        <f t="shared" si="68"/>
        <v>42.75</v>
      </c>
      <c r="O574" s="89">
        <f t="shared" si="69"/>
        <v>294.5</v>
      </c>
    </row>
    <row r="575" ht="18" customHeight="1" spans="1:15">
      <c r="A575" s="88" t="s">
        <v>633</v>
      </c>
      <c r="B575" s="88" t="s">
        <v>148</v>
      </c>
      <c r="C575" s="88" t="s">
        <v>795</v>
      </c>
      <c r="D575" s="89">
        <f t="shared" si="64"/>
        <v>5</v>
      </c>
      <c r="E575" s="89">
        <f t="shared" si="65"/>
        <v>5</v>
      </c>
      <c r="F575" s="90"/>
      <c r="G575" s="90"/>
      <c r="H575" s="90">
        <v>5</v>
      </c>
      <c r="I575" s="90">
        <f t="shared" si="66"/>
        <v>0</v>
      </c>
      <c r="J575" s="90"/>
      <c r="K575" s="90"/>
      <c r="L575" s="90"/>
      <c r="M575" s="89">
        <f t="shared" si="67"/>
        <v>88.75</v>
      </c>
      <c r="N575" s="89">
        <f t="shared" si="68"/>
        <v>11.25</v>
      </c>
      <c r="O575" s="89">
        <f t="shared" si="69"/>
        <v>77.5</v>
      </c>
    </row>
    <row r="576" ht="18" customHeight="1" spans="1:15">
      <c r="A576" s="88" t="s">
        <v>633</v>
      </c>
      <c r="B576" s="88" t="s">
        <v>148</v>
      </c>
      <c r="C576" s="88" t="s">
        <v>796</v>
      </c>
      <c r="D576" s="89">
        <f t="shared" si="64"/>
        <v>21</v>
      </c>
      <c r="E576" s="89">
        <f t="shared" si="65"/>
        <v>21</v>
      </c>
      <c r="F576" s="90"/>
      <c r="G576" s="90"/>
      <c r="H576" s="90">
        <v>21</v>
      </c>
      <c r="I576" s="90">
        <f t="shared" si="66"/>
        <v>0</v>
      </c>
      <c r="J576" s="90"/>
      <c r="K576" s="90"/>
      <c r="L576" s="90"/>
      <c r="M576" s="89">
        <f t="shared" si="67"/>
        <v>372.75</v>
      </c>
      <c r="N576" s="89">
        <f t="shared" si="68"/>
        <v>47.25</v>
      </c>
      <c r="O576" s="89">
        <f t="shared" si="69"/>
        <v>325.5</v>
      </c>
    </row>
    <row r="577" ht="18" customHeight="1" spans="1:15">
      <c r="A577" s="88" t="s">
        <v>633</v>
      </c>
      <c r="B577" s="88" t="s">
        <v>148</v>
      </c>
      <c r="C577" s="88" t="s">
        <v>797</v>
      </c>
      <c r="D577" s="89">
        <f t="shared" si="64"/>
        <v>19</v>
      </c>
      <c r="E577" s="89">
        <f t="shared" si="65"/>
        <v>19</v>
      </c>
      <c r="F577" s="90"/>
      <c r="G577" s="90"/>
      <c r="H577" s="90">
        <v>19</v>
      </c>
      <c r="I577" s="90">
        <f t="shared" si="66"/>
        <v>0</v>
      </c>
      <c r="J577" s="90"/>
      <c r="K577" s="90"/>
      <c r="L577" s="90"/>
      <c r="M577" s="89">
        <f t="shared" si="67"/>
        <v>337.25</v>
      </c>
      <c r="N577" s="89">
        <f t="shared" si="68"/>
        <v>42.75</v>
      </c>
      <c r="O577" s="89">
        <f t="shared" si="69"/>
        <v>294.5</v>
      </c>
    </row>
    <row r="578" ht="18" customHeight="1" spans="1:15">
      <c r="A578" s="88" t="s">
        <v>633</v>
      </c>
      <c r="B578" s="88" t="s">
        <v>148</v>
      </c>
      <c r="C578" s="88" t="s">
        <v>798</v>
      </c>
      <c r="D578" s="89">
        <f t="shared" si="64"/>
        <v>21</v>
      </c>
      <c r="E578" s="89">
        <f t="shared" si="65"/>
        <v>21</v>
      </c>
      <c r="F578" s="90"/>
      <c r="G578" s="90"/>
      <c r="H578" s="90">
        <v>21</v>
      </c>
      <c r="I578" s="90">
        <f t="shared" si="66"/>
        <v>0</v>
      </c>
      <c r="J578" s="90"/>
      <c r="K578" s="90"/>
      <c r="L578" s="90"/>
      <c r="M578" s="89">
        <f t="shared" si="67"/>
        <v>372.75</v>
      </c>
      <c r="N578" s="89">
        <f t="shared" si="68"/>
        <v>47.25</v>
      </c>
      <c r="O578" s="89">
        <f t="shared" si="69"/>
        <v>325.5</v>
      </c>
    </row>
    <row r="579" ht="18" customHeight="1" spans="1:15">
      <c r="A579" s="88" t="s">
        <v>633</v>
      </c>
      <c r="B579" s="88" t="s">
        <v>148</v>
      </c>
      <c r="C579" s="88" t="s">
        <v>799</v>
      </c>
      <c r="D579" s="89">
        <f t="shared" si="64"/>
        <v>40</v>
      </c>
      <c r="E579" s="89">
        <f t="shared" si="65"/>
        <v>40</v>
      </c>
      <c r="F579" s="90"/>
      <c r="G579" s="90"/>
      <c r="H579" s="90">
        <v>40</v>
      </c>
      <c r="I579" s="90">
        <f t="shared" si="66"/>
        <v>0</v>
      </c>
      <c r="J579" s="90"/>
      <c r="K579" s="90"/>
      <c r="L579" s="90"/>
      <c r="M579" s="89">
        <f t="shared" si="67"/>
        <v>710</v>
      </c>
      <c r="N579" s="89">
        <f t="shared" si="68"/>
        <v>90</v>
      </c>
      <c r="O579" s="89">
        <f t="shared" si="69"/>
        <v>620</v>
      </c>
    </row>
    <row r="580" ht="18" customHeight="1" spans="1:15">
      <c r="A580" s="88" t="s">
        <v>633</v>
      </c>
      <c r="B580" s="88" t="s">
        <v>148</v>
      </c>
      <c r="C580" s="88" t="s">
        <v>800</v>
      </c>
      <c r="D580" s="89">
        <f t="shared" si="64"/>
        <v>23</v>
      </c>
      <c r="E580" s="89">
        <f t="shared" si="65"/>
        <v>23</v>
      </c>
      <c r="F580" s="90"/>
      <c r="G580" s="90"/>
      <c r="H580" s="90">
        <v>23</v>
      </c>
      <c r="I580" s="90">
        <f t="shared" si="66"/>
        <v>0</v>
      </c>
      <c r="J580" s="90"/>
      <c r="K580" s="90"/>
      <c r="L580" s="90"/>
      <c r="M580" s="89">
        <f t="shared" si="67"/>
        <v>408.25</v>
      </c>
      <c r="N580" s="89">
        <f t="shared" si="68"/>
        <v>51.75</v>
      </c>
      <c r="O580" s="89">
        <f t="shared" si="69"/>
        <v>356.5</v>
      </c>
    </row>
    <row r="581" ht="18" customHeight="1" spans="1:15">
      <c r="A581" s="88" t="s">
        <v>633</v>
      </c>
      <c r="B581" s="88" t="s">
        <v>148</v>
      </c>
      <c r="C581" s="88" t="s">
        <v>801</v>
      </c>
      <c r="D581" s="89">
        <f t="shared" si="64"/>
        <v>38</v>
      </c>
      <c r="E581" s="89">
        <f t="shared" si="65"/>
        <v>38</v>
      </c>
      <c r="F581" s="90"/>
      <c r="G581" s="90"/>
      <c r="H581" s="90">
        <v>38</v>
      </c>
      <c r="I581" s="90">
        <f t="shared" si="66"/>
        <v>0</v>
      </c>
      <c r="J581" s="90"/>
      <c r="K581" s="90"/>
      <c r="L581" s="90"/>
      <c r="M581" s="89">
        <f t="shared" si="67"/>
        <v>674.5</v>
      </c>
      <c r="N581" s="89">
        <f t="shared" si="68"/>
        <v>85.5</v>
      </c>
      <c r="O581" s="89">
        <f t="shared" si="69"/>
        <v>589</v>
      </c>
    </row>
    <row r="582" ht="18" customHeight="1" spans="1:15">
      <c r="A582" s="88" t="s">
        <v>633</v>
      </c>
      <c r="B582" s="88" t="s">
        <v>148</v>
      </c>
      <c r="C582" s="88" t="s">
        <v>802</v>
      </c>
      <c r="D582" s="89">
        <f t="shared" si="64"/>
        <v>52</v>
      </c>
      <c r="E582" s="89">
        <f t="shared" si="65"/>
        <v>52</v>
      </c>
      <c r="F582" s="90"/>
      <c r="G582" s="90"/>
      <c r="H582" s="90">
        <v>52</v>
      </c>
      <c r="I582" s="90">
        <f t="shared" si="66"/>
        <v>0</v>
      </c>
      <c r="J582" s="90"/>
      <c r="K582" s="90"/>
      <c r="L582" s="90"/>
      <c r="M582" s="89">
        <f t="shared" si="67"/>
        <v>923</v>
      </c>
      <c r="N582" s="89">
        <f t="shared" si="68"/>
        <v>117</v>
      </c>
      <c r="O582" s="89">
        <f t="shared" si="69"/>
        <v>806</v>
      </c>
    </row>
  </sheetData>
  <autoFilter ref="A6:O582">
    <extLst/>
  </autoFilter>
  <sortState ref="A1:T507">
    <sortCondition ref="A1:A507"/>
    <sortCondition ref="B1:B507"/>
    <sortCondition ref="C1:C507"/>
  </sortState>
  <mergeCells count="12">
    <mergeCell ref="A1:O1"/>
    <mergeCell ref="B2:C2"/>
    <mergeCell ref="D3:L3"/>
    <mergeCell ref="E4:H4"/>
    <mergeCell ref="I4:L4"/>
    <mergeCell ref="A3:A5"/>
    <mergeCell ref="B3:B5"/>
    <mergeCell ref="C3:C5"/>
    <mergeCell ref="D4:D5"/>
    <mergeCell ref="M3:M5"/>
    <mergeCell ref="N3:N5"/>
    <mergeCell ref="O3:O5"/>
  </mergeCells>
  <conditionalFormatting sqref="C16">
    <cfRule type="duplicateValues" dxfId="0" priority="6"/>
  </conditionalFormatting>
  <conditionalFormatting sqref="C23">
    <cfRule type="duplicateValues" dxfId="1" priority="21"/>
  </conditionalFormatting>
  <conditionalFormatting sqref="C34">
    <cfRule type="duplicateValues" dxfId="1" priority="22"/>
  </conditionalFormatting>
  <conditionalFormatting sqref="C49">
    <cfRule type="duplicateValues" dxfId="0" priority="1"/>
  </conditionalFormatting>
  <conditionalFormatting sqref="C96">
    <cfRule type="duplicateValues" dxfId="1" priority="20"/>
  </conditionalFormatting>
  <conditionalFormatting sqref="C114">
    <cfRule type="duplicateValues" dxfId="1" priority="19"/>
  </conditionalFormatting>
  <conditionalFormatting sqref="C150">
    <cfRule type="duplicateValues" dxfId="1" priority="18"/>
  </conditionalFormatting>
  <conditionalFormatting sqref="C178">
    <cfRule type="duplicateValues" dxfId="1" priority="17"/>
  </conditionalFormatting>
  <conditionalFormatting sqref="C182">
    <cfRule type="duplicateValues" dxfId="1" priority="16"/>
  </conditionalFormatting>
  <conditionalFormatting sqref="C191">
    <cfRule type="duplicateValues" dxfId="1" priority="15"/>
  </conditionalFormatting>
  <conditionalFormatting sqref="C193">
    <cfRule type="duplicateValues" dxfId="1" priority="14"/>
  </conditionalFormatting>
  <conditionalFormatting sqref="C206">
    <cfRule type="duplicateValues" dxfId="1" priority="13"/>
  </conditionalFormatting>
  <conditionalFormatting sqref="C222">
    <cfRule type="duplicateValues" dxfId="1" priority="12"/>
  </conditionalFormatting>
  <conditionalFormatting sqref="C235">
    <cfRule type="duplicateValues" dxfId="1" priority="11"/>
  </conditionalFormatting>
  <conditionalFormatting sqref="C402">
    <cfRule type="duplicateValues" dxfId="1" priority="10"/>
  </conditionalFormatting>
  <conditionalFormatting sqref="C410">
    <cfRule type="duplicateValues" dxfId="1" priority="9"/>
  </conditionalFormatting>
  <conditionalFormatting sqref="C469">
    <cfRule type="duplicateValues" dxfId="1" priority="8"/>
  </conditionalFormatting>
  <conditionalFormatting sqref="C550">
    <cfRule type="duplicateValues" dxfId="1" priority="51"/>
  </conditionalFormatting>
  <conditionalFormatting sqref="C551">
    <cfRule type="duplicateValues" dxfId="1" priority="50"/>
  </conditionalFormatting>
  <conditionalFormatting sqref="C552">
    <cfRule type="duplicateValues" dxfId="1" priority="49"/>
  </conditionalFormatting>
  <conditionalFormatting sqref="C553">
    <cfRule type="duplicateValues" dxfId="1" priority="48"/>
  </conditionalFormatting>
  <conditionalFormatting sqref="C554">
    <cfRule type="duplicateValues" dxfId="1" priority="47"/>
  </conditionalFormatting>
  <conditionalFormatting sqref="C555">
    <cfRule type="duplicateValues" dxfId="1" priority="46"/>
  </conditionalFormatting>
  <conditionalFormatting sqref="C556">
    <cfRule type="duplicateValues" dxfId="1" priority="45"/>
  </conditionalFormatting>
  <conditionalFormatting sqref="C557">
    <cfRule type="duplicateValues" dxfId="1" priority="44"/>
  </conditionalFormatting>
  <conditionalFormatting sqref="C558">
    <cfRule type="duplicateValues" dxfId="1" priority="43"/>
  </conditionalFormatting>
  <conditionalFormatting sqref="C559">
    <cfRule type="duplicateValues" dxfId="1" priority="42"/>
  </conditionalFormatting>
  <conditionalFormatting sqref="C560">
    <cfRule type="duplicateValues" dxfId="1" priority="41"/>
  </conditionalFormatting>
  <conditionalFormatting sqref="C561">
    <cfRule type="duplicateValues" dxfId="1" priority="40"/>
  </conditionalFormatting>
  <conditionalFormatting sqref="C562">
    <cfRule type="duplicateValues" dxfId="1" priority="39"/>
  </conditionalFormatting>
  <conditionalFormatting sqref="C563">
    <cfRule type="duplicateValues" dxfId="1" priority="38"/>
  </conditionalFormatting>
  <conditionalFormatting sqref="C564">
    <cfRule type="duplicateValues" dxfId="1" priority="37"/>
  </conditionalFormatting>
  <conditionalFormatting sqref="C565">
    <cfRule type="duplicateValues" dxfId="1" priority="36"/>
  </conditionalFormatting>
  <conditionalFormatting sqref="C566">
    <cfRule type="duplicateValues" dxfId="1" priority="35"/>
  </conditionalFormatting>
  <conditionalFormatting sqref="C567">
    <cfRule type="duplicateValues" dxfId="1" priority="34"/>
  </conditionalFormatting>
  <conditionalFormatting sqref="C568">
    <cfRule type="duplicateValues" dxfId="1" priority="33"/>
  </conditionalFormatting>
  <conditionalFormatting sqref="C569">
    <cfRule type="duplicateValues" dxfId="1" priority="32"/>
  </conditionalFormatting>
  <conditionalFormatting sqref="C570">
    <cfRule type="duplicateValues" dxfId="1" priority="31"/>
  </conditionalFormatting>
  <conditionalFormatting sqref="C571">
    <cfRule type="duplicateValues" dxfId="1" priority="30"/>
  </conditionalFormatting>
  <conditionalFormatting sqref="C572">
    <cfRule type="duplicateValues" dxfId="1" priority="29"/>
  </conditionalFormatting>
  <conditionalFormatting sqref="C573">
    <cfRule type="duplicateValues" dxfId="1" priority="28"/>
  </conditionalFormatting>
  <conditionalFormatting sqref="C574">
    <cfRule type="duplicateValues" dxfId="1" priority="27"/>
  </conditionalFormatting>
  <conditionalFormatting sqref="C575">
    <cfRule type="duplicateValues" dxfId="1" priority="26"/>
  </conditionalFormatting>
  <conditionalFormatting sqref="C576">
    <cfRule type="duplicateValues" dxfId="1" priority="25"/>
  </conditionalFormatting>
  <conditionalFormatting sqref="C577">
    <cfRule type="duplicateValues" dxfId="1" priority="24"/>
  </conditionalFormatting>
  <conditionalFormatting sqref="C578">
    <cfRule type="duplicateValues" dxfId="1" priority="23"/>
  </conditionalFormatting>
  <conditionalFormatting sqref="P336:P356">
    <cfRule type="cellIs" dxfId="2" priority="2" operator="greaterThan">
      <formula>1</formula>
    </cfRule>
  </conditionalFormatting>
  <conditionalFormatting sqref="C1:C15 C17:C48 C50:C335 C357:C1048576">
    <cfRule type="duplicateValues" dxfId="0" priority="7"/>
  </conditionalFormatting>
  <conditionalFormatting sqref="R336:R356 T336:T356">
    <cfRule type="cellIs" dxfId="2" priority="3" operator="equal">
      <formula>"不同"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>
    <oddFooter>&amp;C共&amp;N页，第&amp;P页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S315"/>
  <sheetViews>
    <sheetView workbookViewId="0">
      <selection activeCell="P2" sqref="P$1:R$1048576"/>
    </sheetView>
  </sheetViews>
  <sheetFormatPr defaultColWidth="9" defaultRowHeight="15.6"/>
  <cols>
    <col min="1" max="1" width="8.62962962962963" style="29" customWidth="1"/>
    <col min="2" max="2" width="13" style="29" customWidth="1"/>
    <col min="3" max="3" width="6.87962962962963" style="30" customWidth="1"/>
    <col min="4" max="5" width="8.62962962962963" style="83" customWidth="1"/>
    <col min="6" max="6" width="5.37962962962963" style="83" customWidth="1"/>
    <col min="7" max="7" width="7" style="83" customWidth="1"/>
    <col min="8" max="8" width="8.62962962962963" style="83" customWidth="1"/>
    <col min="9" max="12" width="5.37962962962963" style="83" customWidth="1"/>
    <col min="13" max="13" width="9.5" style="83" customWidth="1"/>
    <col min="14" max="14" width="8.62962962962963" style="83" customWidth="1"/>
    <col min="15" max="15" width="9.5" style="84" customWidth="1"/>
    <col min="16" max="16" width="18.25" style="1" customWidth="1"/>
    <col min="17" max="17" width="9" style="1"/>
    <col min="18" max="18" width="12.75" style="1" customWidth="1"/>
    <col min="19" max="16384" width="9" style="1"/>
  </cols>
  <sheetData>
    <row r="1" s="25" customFormat="1" ht="40.5" customHeight="1" spans="1:15">
      <c r="A1" s="34" t="s">
        <v>247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="25" customFormat="1" spans="1:15">
      <c r="A2" s="66" t="s">
        <v>803</v>
      </c>
      <c r="B2" s="36" t="s">
        <v>34</v>
      </c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="25" customFormat="1" ht="36.75" customHeight="1" spans="1:15">
      <c r="A3" s="39" t="s">
        <v>35</v>
      </c>
      <c r="B3" s="39" t="s">
        <v>36</v>
      </c>
      <c r="C3" s="39" t="s">
        <v>37</v>
      </c>
      <c r="D3" s="40" t="s">
        <v>4</v>
      </c>
      <c r="E3" s="41"/>
      <c r="F3" s="41"/>
      <c r="G3" s="41"/>
      <c r="H3" s="41"/>
      <c r="I3" s="41"/>
      <c r="J3" s="41"/>
      <c r="K3" s="41"/>
      <c r="L3" s="53"/>
      <c r="M3" s="42" t="s">
        <v>38</v>
      </c>
      <c r="N3" s="54" t="s">
        <v>39</v>
      </c>
      <c r="O3" s="54" t="s">
        <v>40</v>
      </c>
    </row>
    <row r="4" s="25" customFormat="1" spans="1:15">
      <c r="A4" s="39"/>
      <c r="B4" s="39"/>
      <c r="C4" s="39"/>
      <c r="D4" s="42" t="s">
        <v>8</v>
      </c>
      <c r="E4" s="42" t="s">
        <v>9</v>
      </c>
      <c r="F4" s="42"/>
      <c r="G4" s="42"/>
      <c r="H4" s="42"/>
      <c r="I4" s="42" t="s">
        <v>10</v>
      </c>
      <c r="J4" s="42"/>
      <c r="K4" s="42"/>
      <c r="L4" s="42"/>
      <c r="M4" s="42"/>
      <c r="N4" s="54"/>
      <c r="O4" s="54"/>
    </row>
    <row r="5" s="25" customFormat="1" spans="1:15">
      <c r="A5" s="39"/>
      <c r="B5" s="39"/>
      <c r="C5" s="39"/>
      <c r="D5" s="42"/>
      <c r="E5" s="42" t="s">
        <v>14</v>
      </c>
      <c r="F5" s="42" t="s">
        <v>11</v>
      </c>
      <c r="G5" s="42" t="s">
        <v>12</v>
      </c>
      <c r="H5" s="42" t="s">
        <v>13</v>
      </c>
      <c r="I5" s="42" t="s">
        <v>14</v>
      </c>
      <c r="J5" s="42" t="s">
        <v>11</v>
      </c>
      <c r="K5" s="42" t="s">
        <v>12</v>
      </c>
      <c r="L5" s="42" t="s">
        <v>13</v>
      </c>
      <c r="M5" s="42"/>
      <c r="N5" s="54"/>
      <c r="O5" s="54"/>
    </row>
    <row r="6" s="25" customFormat="1" spans="1:15">
      <c r="A6" s="39"/>
      <c r="B6" s="39"/>
      <c r="C6" s="39"/>
      <c r="D6" s="42"/>
      <c r="E6" s="42"/>
      <c r="F6" s="42"/>
      <c r="G6" s="42"/>
      <c r="H6" s="42"/>
      <c r="I6" s="42"/>
      <c r="J6" s="42"/>
      <c r="K6" s="42"/>
      <c r="L6" s="42"/>
      <c r="M6" s="42"/>
      <c r="N6" s="54"/>
      <c r="O6" s="54"/>
    </row>
    <row r="7" s="77" customFormat="1" ht="18" customHeight="1" spans="1:15">
      <c r="A7" s="85" t="s">
        <v>804</v>
      </c>
      <c r="B7" s="85"/>
      <c r="C7" s="85" t="s">
        <v>8</v>
      </c>
      <c r="D7" s="86">
        <f>SUM(D8,D18,D21,D23,D34,D215,D287,D293,D295,D310)</f>
        <v>16646.12</v>
      </c>
      <c r="E7" s="86">
        <f t="shared" ref="E7:O7" si="0">SUM(E8,E18,E21,E23,E34,E215,E287,E293,E295,E310)</f>
        <v>16646.12</v>
      </c>
      <c r="F7" s="86">
        <f t="shared" si="0"/>
        <v>0</v>
      </c>
      <c r="G7" s="86">
        <f t="shared" si="0"/>
        <v>4140.8</v>
      </c>
      <c r="H7" s="86">
        <f t="shared" si="0"/>
        <v>12505.32</v>
      </c>
      <c r="I7" s="86">
        <f t="shared" si="0"/>
        <v>0</v>
      </c>
      <c r="J7" s="86">
        <f t="shared" si="0"/>
        <v>0</v>
      </c>
      <c r="K7" s="86">
        <f t="shared" si="0"/>
        <v>0</v>
      </c>
      <c r="L7" s="86">
        <f t="shared" si="0"/>
        <v>0</v>
      </c>
      <c r="M7" s="86">
        <f t="shared" si="0"/>
        <v>295468.63</v>
      </c>
      <c r="N7" s="86">
        <f t="shared" si="0"/>
        <v>37453.77</v>
      </c>
      <c r="O7" s="86">
        <f t="shared" si="0"/>
        <v>258014.86</v>
      </c>
    </row>
    <row r="8" s="77" customFormat="1" ht="18" customHeight="1" spans="1:15">
      <c r="A8" s="87" t="s">
        <v>805</v>
      </c>
      <c r="B8" s="85"/>
      <c r="C8" s="85" t="s">
        <v>14</v>
      </c>
      <c r="D8" s="86">
        <f>SUM(D9:D17)</f>
        <v>312.5</v>
      </c>
      <c r="E8" s="86">
        <f t="shared" ref="E8:O8" si="1">SUM(E9:E17)</f>
        <v>312.5</v>
      </c>
      <c r="F8" s="86">
        <f t="shared" si="1"/>
        <v>0</v>
      </c>
      <c r="G8" s="86">
        <f t="shared" si="1"/>
        <v>0</v>
      </c>
      <c r="H8" s="86">
        <f t="shared" si="1"/>
        <v>312.5</v>
      </c>
      <c r="I8" s="86">
        <f t="shared" si="1"/>
        <v>0</v>
      </c>
      <c r="J8" s="86">
        <f t="shared" si="1"/>
        <v>0</v>
      </c>
      <c r="K8" s="86">
        <f t="shared" si="1"/>
        <v>0</v>
      </c>
      <c r="L8" s="86">
        <f t="shared" si="1"/>
        <v>0</v>
      </c>
      <c r="M8" s="86">
        <f t="shared" si="1"/>
        <v>5546.875</v>
      </c>
      <c r="N8" s="86">
        <f t="shared" si="1"/>
        <v>703.125</v>
      </c>
      <c r="O8" s="86">
        <f t="shared" si="1"/>
        <v>4843.75</v>
      </c>
    </row>
    <row r="9" s="27" customFormat="1" ht="18" customHeight="1" spans="1:15">
      <c r="A9" s="88" t="s">
        <v>805</v>
      </c>
      <c r="B9" s="88" t="s">
        <v>805</v>
      </c>
      <c r="C9" s="88" t="s">
        <v>806</v>
      </c>
      <c r="D9" s="89">
        <f t="shared" ref="D9:D76" si="2">E9+I9</f>
        <v>32</v>
      </c>
      <c r="E9" s="89">
        <f t="shared" ref="E9:E76" si="3">F9+G9+H9</f>
        <v>32</v>
      </c>
      <c r="F9" s="90"/>
      <c r="G9" s="90"/>
      <c r="H9" s="90">
        <v>32</v>
      </c>
      <c r="I9" s="90">
        <f t="shared" ref="I9:I76" si="4">J9+K9+L9</f>
        <v>0</v>
      </c>
      <c r="J9" s="90"/>
      <c r="K9" s="90"/>
      <c r="L9" s="90"/>
      <c r="M9" s="89">
        <f t="shared" ref="M9:M76" si="5">D9*17.75</f>
        <v>568</v>
      </c>
      <c r="N9" s="89">
        <f t="shared" ref="N9:N76" si="6">D9*2.25</f>
        <v>72</v>
      </c>
      <c r="O9" s="89">
        <f t="shared" ref="O9:O76" si="7">M9-N9</f>
        <v>496</v>
      </c>
    </row>
    <row r="10" s="27" customFormat="1" ht="18" customHeight="1" spans="1:15">
      <c r="A10" s="88" t="s">
        <v>805</v>
      </c>
      <c r="B10" s="88" t="s">
        <v>805</v>
      </c>
      <c r="C10" s="88" t="s">
        <v>807</v>
      </c>
      <c r="D10" s="89">
        <f t="shared" si="2"/>
        <v>15</v>
      </c>
      <c r="E10" s="89">
        <f t="shared" si="3"/>
        <v>15</v>
      </c>
      <c r="F10" s="90"/>
      <c r="G10" s="90"/>
      <c r="H10" s="90">
        <v>15</v>
      </c>
      <c r="I10" s="90">
        <f t="shared" si="4"/>
        <v>0</v>
      </c>
      <c r="J10" s="90"/>
      <c r="K10" s="90"/>
      <c r="L10" s="90"/>
      <c r="M10" s="89">
        <f t="shared" si="5"/>
        <v>266.25</v>
      </c>
      <c r="N10" s="89">
        <f t="shared" si="6"/>
        <v>33.75</v>
      </c>
      <c r="O10" s="89">
        <f t="shared" si="7"/>
        <v>232.5</v>
      </c>
    </row>
    <row r="11" s="27" customFormat="1" ht="18" customHeight="1" spans="1:15">
      <c r="A11" s="88" t="s">
        <v>805</v>
      </c>
      <c r="B11" s="88" t="s">
        <v>805</v>
      </c>
      <c r="C11" s="88" t="s">
        <v>808</v>
      </c>
      <c r="D11" s="89">
        <f t="shared" si="2"/>
        <v>3</v>
      </c>
      <c r="E11" s="89">
        <f t="shared" si="3"/>
        <v>3</v>
      </c>
      <c r="F11" s="90"/>
      <c r="G11" s="90"/>
      <c r="H11" s="90">
        <v>3</v>
      </c>
      <c r="I11" s="90">
        <f t="shared" si="4"/>
        <v>0</v>
      </c>
      <c r="J11" s="90"/>
      <c r="K11" s="90"/>
      <c r="L11" s="90"/>
      <c r="M11" s="89">
        <f t="shared" si="5"/>
        <v>53.25</v>
      </c>
      <c r="N11" s="89">
        <f t="shared" si="6"/>
        <v>6.75</v>
      </c>
      <c r="O11" s="89">
        <f t="shared" si="7"/>
        <v>46.5</v>
      </c>
    </row>
    <row r="12" s="27" customFormat="1" ht="18" customHeight="1" spans="1:15">
      <c r="A12" s="88" t="s">
        <v>805</v>
      </c>
      <c r="B12" s="88" t="s">
        <v>805</v>
      </c>
      <c r="C12" s="88" t="s">
        <v>809</v>
      </c>
      <c r="D12" s="89">
        <f t="shared" si="2"/>
        <v>16.5</v>
      </c>
      <c r="E12" s="89">
        <f t="shared" si="3"/>
        <v>16.5</v>
      </c>
      <c r="F12" s="90"/>
      <c r="G12" s="90"/>
      <c r="H12" s="90">
        <v>16.5</v>
      </c>
      <c r="I12" s="90">
        <f t="shared" si="4"/>
        <v>0</v>
      </c>
      <c r="J12" s="90"/>
      <c r="K12" s="90"/>
      <c r="L12" s="90"/>
      <c r="M12" s="89">
        <f t="shared" si="5"/>
        <v>292.875</v>
      </c>
      <c r="N12" s="89">
        <f t="shared" si="6"/>
        <v>37.125</v>
      </c>
      <c r="O12" s="89">
        <f t="shared" si="7"/>
        <v>255.75</v>
      </c>
    </row>
    <row r="13" s="27" customFormat="1" ht="18" customHeight="1" spans="1:15">
      <c r="A13" s="88" t="s">
        <v>805</v>
      </c>
      <c r="B13" s="88" t="s">
        <v>805</v>
      </c>
      <c r="C13" s="88" t="s">
        <v>810</v>
      </c>
      <c r="D13" s="89">
        <f t="shared" si="2"/>
        <v>64</v>
      </c>
      <c r="E13" s="89">
        <f t="shared" si="3"/>
        <v>64</v>
      </c>
      <c r="F13" s="90"/>
      <c r="G13" s="90"/>
      <c r="H13" s="90">
        <v>64</v>
      </c>
      <c r="I13" s="90">
        <f t="shared" si="4"/>
        <v>0</v>
      </c>
      <c r="J13" s="90"/>
      <c r="K13" s="90"/>
      <c r="L13" s="90"/>
      <c r="M13" s="89">
        <f t="shared" si="5"/>
        <v>1136</v>
      </c>
      <c r="N13" s="89">
        <f t="shared" si="6"/>
        <v>144</v>
      </c>
      <c r="O13" s="89">
        <f t="shared" si="7"/>
        <v>992</v>
      </c>
    </row>
    <row r="14" s="27" customFormat="1" ht="18" customHeight="1" spans="1:15">
      <c r="A14" s="88" t="s">
        <v>805</v>
      </c>
      <c r="B14" s="88" t="s">
        <v>805</v>
      </c>
      <c r="C14" s="88" t="s">
        <v>811</v>
      </c>
      <c r="D14" s="89">
        <f t="shared" si="2"/>
        <v>45.5</v>
      </c>
      <c r="E14" s="89">
        <f t="shared" si="3"/>
        <v>45.5</v>
      </c>
      <c r="F14" s="90"/>
      <c r="G14" s="90"/>
      <c r="H14" s="90">
        <v>45.5</v>
      </c>
      <c r="I14" s="90">
        <f t="shared" si="4"/>
        <v>0</v>
      </c>
      <c r="J14" s="90"/>
      <c r="K14" s="90"/>
      <c r="L14" s="90"/>
      <c r="M14" s="89">
        <f t="shared" si="5"/>
        <v>807.625</v>
      </c>
      <c r="N14" s="89">
        <f t="shared" si="6"/>
        <v>102.375</v>
      </c>
      <c r="O14" s="89">
        <f t="shared" si="7"/>
        <v>705.25</v>
      </c>
    </row>
    <row r="15" s="27" customFormat="1" ht="18" customHeight="1" spans="1:15">
      <c r="A15" s="88" t="s">
        <v>805</v>
      </c>
      <c r="B15" s="88" t="s">
        <v>805</v>
      </c>
      <c r="C15" s="88" t="s">
        <v>812</v>
      </c>
      <c r="D15" s="89">
        <f t="shared" si="2"/>
        <v>15</v>
      </c>
      <c r="E15" s="89">
        <f t="shared" si="3"/>
        <v>15</v>
      </c>
      <c r="F15" s="90"/>
      <c r="G15" s="90"/>
      <c r="H15" s="90">
        <v>15</v>
      </c>
      <c r="I15" s="90">
        <f t="shared" si="4"/>
        <v>0</v>
      </c>
      <c r="J15" s="90"/>
      <c r="K15" s="90"/>
      <c r="L15" s="90"/>
      <c r="M15" s="89">
        <f t="shared" si="5"/>
        <v>266.25</v>
      </c>
      <c r="N15" s="89">
        <f t="shared" si="6"/>
        <v>33.75</v>
      </c>
      <c r="O15" s="89">
        <f t="shared" si="7"/>
        <v>232.5</v>
      </c>
    </row>
    <row r="16" s="27" customFormat="1" ht="18" customHeight="1" spans="1:15">
      <c r="A16" s="88" t="s">
        <v>805</v>
      </c>
      <c r="B16" s="88" t="s">
        <v>805</v>
      </c>
      <c r="C16" s="88" t="s">
        <v>813</v>
      </c>
      <c r="D16" s="89">
        <f t="shared" si="2"/>
        <v>67</v>
      </c>
      <c r="E16" s="89">
        <f t="shared" si="3"/>
        <v>67</v>
      </c>
      <c r="F16" s="90"/>
      <c r="G16" s="90"/>
      <c r="H16" s="90">
        <v>67</v>
      </c>
      <c r="I16" s="90">
        <f t="shared" si="4"/>
        <v>0</v>
      </c>
      <c r="J16" s="90"/>
      <c r="K16" s="90"/>
      <c r="L16" s="90"/>
      <c r="M16" s="89">
        <f t="shared" si="5"/>
        <v>1189.25</v>
      </c>
      <c r="N16" s="89">
        <f t="shared" si="6"/>
        <v>150.75</v>
      </c>
      <c r="O16" s="89">
        <f t="shared" si="7"/>
        <v>1038.5</v>
      </c>
    </row>
    <row r="17" s="27" customFormat="1" ht="18" customHeight="1" spans="1:15">
      <c r="A17" s="88" t="s">
        <v>805</v>
      </c>
      <c r="B17" s="88" t="s">
        <v>805</v>
      </c>
      <c r="C17" s="88" t="s">
        <v>814</v>
      </c>
      <c r="D17" s="89">
        <f t="shared" si="2"/>
        <v>54.5</v>
      </c>
      <c r="E17" s="89">
        <f t="shared" si="3"/>
        <v>54.5</v>
      </c>
      <c r="F17" s="90"/>
      <c r="G17" s="90"/>
      <c r="H17" s="90">
        <v>54.5</v>
      </c>
      <c r="I17" s="90">
        <f t="shared" si="4"/>
        <v>0</v>
      </c>
      <c r="J17" s="90"/>
      <c r="K17" s="90"/>
      <c r="L17" s="90"/>
      <c r="M17" s="89">
        <f t="shared" si="5"/>
        <v>967.375</v>
      </c>
      <c r="N17" s="89">
        <f t="shared" si="6"/>
        <v>122.625</v>
      </c>
      <c r="O17" s="89">
        <f t="shared" si="7"/>
        <v>844.75</v>
      </c>
    </row>
    <row r="18" s="27" customFormat="1" ht="18" customHeight="1" spans="1:15">
      <c r="A18" s="91" t="s">
        <v>815</v>
      </c>
      <c r="B18" s="87"/>
      <c r="C18" s="85" t="s">
        <v>14</v>
      </c>
      <c r="D18" s="92">
        <f>SUM(D19:D20)</f>
        <v>33</v>
      </c>
      <c r="E18" s="92">
        <f t="shared" ref="E18:O18" si="8">SUM(E19:E20)</f>
        <v>33</v>
      </c>
      <c r="F18" s="92">
        <f t="shared" si="8"/>
        <v>0</v>
      </c>
      <c r="G18" s="92">
        <f t="shared" si="8"/>
        <v>0</v>
      </c>
      <c r="H18" s="92">
        <f t="shared" si="8"/>
        <v>33</v>
      </c>
      <c r="I18" s="92">
        <f t="shared" si="8"/>
        <v>0</v>
      </c>
      <c r="J18" s="92">
        <f t="shared" si="8"/>
        <v>0</v>
      </c>
      <c r="K18" s="92">
        <f t="shared" si="8"/>
        <v>0</v>
      </c>
      <c r="L18" s="92">
        <f t="shared" si="8"/>
        <v>0</v>
      </c>
      <c r="M18" s="92">
        <f t="shared" si="8"/>
        <v>585.75</v>
      </c>
      <c r="N18" s="92">
        <f t="shared" si="8"/>
        <v>74.25</v>
      </c>
      <c r="O18" s="92">
        <f t="shared" si="8"/>
        <v>511.5</v>
      </c>
    </row>
    <row r="19" s="27" customFormat="1" ht="18" customHeight="1" spans="1:15">
      <c r="A19" s="69" t="s">
        <v>815</v>
      </c>
      <c r="B19" s="69" t="s">
        <v>816</v>
      </c>
      <c r="C19" s="88" t="s">
        <v>817</v>
      </c>
      <c r="D19" s="89">
        <f t="shared" si="2"/>
        <v>16.5</v>
      </c>
      <c r="E19" s="89">
        <f t="shared" si="3"/>
        <v>16.5</v>
      </c>
      <c r="F19" s="89"/>
      <c r="G19" s="89"/>
      <c r="H19" s="89">
        <v>16.5</v>
      </c>
      <c r="I19" s="89">
        <f t="shared" si="4"/>
        <v>0</v>
      </c>
      <c r="J19" s="89"/>
      <c r="K19" s="89"/>
      <c r="L19" s="89"/>
      <c r="M19" s="89">
        <f t="shared" si="5"/>
        <v>292.875</v>
      </c>
      <c r="N19" s="89">
        <f t="shared" si="6"/>
        <v>37.125</v>
      </c>
      <c r="O19" s="89">
        <f t="shared" si="7"/>
        <v>255.75</v>
      </c>
    </row>
    <row r="20" s="27" customFormat="1" ht="18" customHeight="1" spans="1:15">
      <c r="A20" s="69" t="s">
        <v>815</v>
      </c>
      <c r="B20" s="69" t="s">
        <v>818</v>
      </c>
      <c r="C20" s="69" t="s">
        <v>819</v>
      </c>
      <c r="D20" s="89">
        <f t="shared" si="2"/>
        <v>16.5</v>
      </c>
      <c r="E20" s="89">
        <f t="shared" si="3"/>
        <v>16.5</v>
      </c>
      <c r="F20" s="89"/>
      <c r="G20" s="89"/>
      <c r="H20" s="89">
        <v>16.5</v>
      </c>
      <c r="I20" s="89">
        <f t="shared" si="4"/>
        <v>0</v>
      </c>
      <c r="J20" s="89"/>
      <c r="K20" s="89"/>
      <c r="L20" s="89"/>
      <c r="M20" s="89">
        <f t="shared" si="5"/>
        <v>292.875</v>
      </c>
      <c r="N20" s="89">
        <f t="shared" si="6"/>
        <v>37.125</v>
      </c>
      <c r="O20" s="89">
        <f t="shared" si="7"/>
        <v>255.75</v>
      </c>
    </row>
    <row r="21" s="27" customFormat="1" ht="18" customHeight="1" spans="1:15">
      <c r="A21" s="87" t="s">
        <v>820</v>
      </c>
      <c r="B21" s="91"/>
      <c r="C21" s="85" t="s">
        <v>14</v>
      </c>
      <c r="D21" s="92">
        <f>SUM(D22)</f>
        <v>54</v>
      </c>
      <c r="E21" s="92">
        <f t="shared" ref="E21:O21" si="9">SUM(E22)</f>
        <v>54</v>
      </c>
      <c r="F21" s="92">
        <f t="shared" si="9"/>
        <v>0</v>
      </c>
      <c r="G21" s="92">
        <f t="shared" si="9"/>
        <v>0</v>
      </c>
      <c r="H21" s="92">
        <f t="shared" si="9"/>
        <v>54</v>
      </c>
      <c r="I21" s="92">
        <f t="shared" si="9"/>
        <v>0</v>
      </c>
      <c r="J21" s="92">
        <f t="shared" si="9"/>
        <v>0</v>
      </c>
      <c r="K21" s="92">
        <f t="shared" si="9"/>
        <v>0</v>
      </c>
      <c r="L21" s="92">
        <f t="shared" si="9"/>
        <v>0</v>
      </c>
      <c r="M21" s="92">
        <f t="shared" si="9"/>
        <v>958.5</v>
      </c>
      <c r="N21" s="92">
        <f t="shared" si="9"/>
        <v>121.5</v>
      </c>
      <c r="O21" s="92">
        <f t="shared" si="9"/>
        <v>837</v>
      </c>
    </row>
    <row r="22" s="27" customFormat="1" ht="18" customHeight="1" spans="1:15">
      <c r="A22" s="88" t="s">
        <v>820</v>
      </c>
      <c r="B22" s="88" t="s">
        <v>821</v>
      </c>
      <c r="C22" s="88" t="s">
        <v>822</v>
      </c>
      <c r="D22" s="89">
        <f t="shared" si="2"/>
        <v>54</v>
      </c>
      <c r="E22" s="89">
        <f t="shared" si="3"/>
        <v>54</v>
      </c>
      <c r="F22" s="90"/>
      <c r="G22" s="90"/>
      <c r="H22" s="90">
        <v>54</v>
      </c>
      <c r="I22" s="90">
        <f t="shared" si="4"/>
        <v>0</v>
      </c>
      <c r="J22" s="90"/>
      <c r="K22" s="90"/>
      <c r="L22" s="90"/>
      <c r="M22" s="89">
        <f t="shared" si="5"/>
        <v>958.5</v>
      </c>
      <c r="N22" s="89">
        <f t="shared" si="6"/>
        <v>121.5</v>
      </c>
      <c r="O22" s="89">
        <f t="shared" si="7"/>
        <v>837</v>
      </c>
    </row>
    <row r="23" s="27" customFormat="1" ht="18" customHeight="1" spans="1:15">
      <c r="A23" s="87" t="s">
        <v>823</v>
      </c>
      <c r="B23" s="87"/>
      <c r="C23" s="85" t="s">
        <v>14</v>
      </c>
      <c r="D23" s="92">
        <f>SUM(D24:D33)</f>
        <v>83.5</v>
      </c>
      <c r="E23" s="92">
        <f t="shared" ref="E23:O23" si="10">SUM(E24:E33)</f>
        <v>83.5</v>
      </c>
      <c r="F23" s="92">
        <f t="shared" si="10"/>
        <v>0</v>
      </c>
      <c r="G23" s="92">
        <f t="shared" si="10"/>
        <v>0</v>
      </c>
      <c r="H23" s="92">
        <f t="shared" si="10"/>
        <v>83.5</v>
      </c>
      <c r="I23" s="92">
        <f t="shared" si="10"/>
        <v>0</v>
      </c>
      <c r="J23" s="92">
        <f t="shared" si="10"/>
        <v>0</v>
      </c>
      <c r="K23" s="92">
        <f t="shared" si="10"/>
        <v>0</v>
      </c>
      <c r="L23" s="92">
        <f t="shared" si="10"/>
        <v>0</v>
      </c>
      <c r="M23" s="92">
        <f t="shared" si="10"/>
        <v>1482.125</v>
      </c>
      <c r="N23" s="92">
        <f t="shared" si="10"/>
        <v>187.875</v>
      </c>
      <c r="O23" s="92">
        <f t="shared" si="10"/>
        <v>1294.25</v>
      </c>
    </row>
    <row r="24" s="27" customFormat="1" ht="18" customHeight="1" spans="1:15">
      <c r="A24" s="88" t="s">
        <v>823</v>
      </c>
      <c r="B24" s="88" t="s">
        <v>824</v>
      </c>
      <c r="C24" s="88" t="s">
        <v>825</v>
      </c>
      <c r="D24" s="89">
        <f t="shared" si="2"/>
        <v>22.5</v>
      </c>
      <c r="E24" s="89">
        <f t="shared" si="3"/>
        <v>22.5</v>
      </c>
      <c r="F24" s="90"/>
      <c r="G24" s="90"/>
      <c r="H24" s="90">
        <v>22.5</v>
      </c>
      <c r="I24" s="90">
        <f t="shared" si="4"/>
        <v>0</v>
      </c>
      <c r="J24" s="90"/>
      <c r="K24" s="90"/>
      <c r="L24" s="90"/>
      <c r="M24" s="89">
        <f t="shared" si="5"/>
        <v>399.375</v>
      </c>
      <c r="N24" s="89">
        <f t="shared" si="6"/>
        <v>50.625</v>
      </c>
      <c r="O24" s="89">
        <f t="shared" si="7"/>
        <v>348.75</v>
      </c>
    </row>
    <row r="25" s="27" customFormat="1" ht="18" customHeight="1" spans="1:15">
      <c r="A25" s="88" t="s">
        <v>823</v>
      </c>
      <c r="B25" s="88" t="s">
        <v>826</v>
      </c>
      <c r="C25" s="88" t="s">
        <v>827</v>
      </c>
      <c r="D25" s="89">
        <f t="shared" si="2"/>
        <v>4</v>
      </c>
      <c r="E25" s="89">
        <f t="shared" si="3"/>
        <v>4</v>
      </c>
      <c r="F25" s="90"/>
      <c r="G25" s="90"/>
      <c r="H25" s="90">
        <v>4</v>
      </c>
      <c r="I25" s="90">
        <f t="shared" si="4"/>
        <v>0</v>
      </c>
      <c r="J25" s="90"/>
      <c r="K25" s="90"/>
      <c r="L25" s="90"/>
      <c r="M25" s="89">
        <f t="shared" si="5"/>
        <v>71</v>
      </c>
      <c r="N25" s="89">
        <f t="shared" si="6"/>
        <v>9</v>
      </c>
      <c r="O25" s="89">
        <f t="shared" si="7"/>
        <v>62</v>
      </c>
    </row>
    <row r="26" s="27" customFormat="1" ht="18" customHeight="1" spans="1:15">
      <c r="A26" s="88" t="s">
        <v>823</v>
      </c>
      <c r="B26" s="88" t="s">
        <v>826</v>
      </c>
      <c r="C26" s="88" t="s">
        <v>828</v>
      </c>
      <c r="D26" s="89">
        <f t="shared" si="2"/>
        <v>3</v>
      </c>
      <c r="E26" s="89">
        <f t="shared" si="3"/>
        <v>3</v>
      </c>
      <c r="F26" s="90"/>
      <c r="G26" s="90"/>
      <c r="H26" s="90">
        <v>3</v>
      </c>
      <c r="I26" s="90">
        <f t="shared" si="4"/>
        <v>0</v>
      </c>
      <c r="J26" s="90"/>
      <c r="K26" s="90"/>
      <c r="L26" s="90"/>
      <c r="M26" s="89">
        <f t="shared" si="5"/>
        <v>53.25</v>
      </c>
      <c r="N26" s="89">
        <f t="shared" si="6"/>
        <v>6.75</v>
      </c>
      <c r="O26" s="89">
        <f t="shared" si="7"/>
        <v>46.5</v>
      </c>
    </row>
    <row r="27" s="27" customFormat="1" ht="18" customHeight="1" spans="1:15">
      <c r="A27" s="88" t="s">
        <v>823</v>
      </c>
      <c r="B27" s="88" t="s">
        <v>826</v>
      </c>
      <c r="C27" s="88" t="s">
        <v>829</v>
      </c>
      <c r="D27" s="89">
        <f t="shared" si="2"/>
        <v>6</v>
      </c>
      <c r="E27" s="89">
        <f t="shared" si="3"/>
        <v>6</v>
      </c>
      <c r="F27" s="90"/>
      <c r="G27" s="90"/>
      <c r="H27" s="90">
        <v>6</v>
      </c>
      <c r="I27" s="90">
        <f t="shared" si="4"/>
        <v>0</v>
      </c>
      <c r="J27" s="90"/>
      <c r="K27" s="90"/>
      <c r="L27" s="90"/>
      <c r="M27" s="89">
        <f t="shared" si="5"/>
        <v>106.5</v>
      </c>
      <c r="N27" s="89">
        <f t="shared" si="6"/>
        <v>13.5</v>
      </c>
      <c r="O27" s="89">
        <f t="shared" si="7"/>
        <v>93</v>
      </c>
    </row>
    <row r="28" s="27" customFormat="1" ht="18" customHeight="1" spans="1:15">
      <c r="A28" s="88" t="s">
        <v>823</v>
      </c>
      <c r="B28" s="88" t="s">
        <v>826</v>
      </c>
      <c r="C28" s="88" t="s">
        <v>830</v>
      </c>
      <c r="D28" s="89">
        <f t="shared" si="2"/>
        <v>3</v>
      </c>
      <c r="E28" s="89">
        <f t="shared" si="3"/>
        <v>3</v>
      </c>
      <c r="F28" s="90"/>
      <c r="G28" s="90"/>
      <c r="H28" s="90">
        <v>3</v>
      </c>
      <c r="I28" s="90">
        <f t="shared" si="4"/>
        <v>0</v>
      </c>
      <c r="J28" s="90"/>
      <c r="K28" s="90"/>
      <c r="L28" s="90"/>
      <c r="M28" s="89">
        <f t="shared" si="5"/>
        <v>53.25</v>
      </c>
      <c r="N28" s="89">
        <f t="shared" si="6"/>
        <v>6.75</v>
      </c>
      <c r="O28" s="89">
        <f t="shared" si="7"/>
        <v>46.5</v>
      </c>
    </row>
    <row r="29" s="27" customFormat="1" ht="18" customHeight="1" spans="1:15">
      <c r="A29" s="88" t="s">
        <v>823</v>
      </c>
      <c r="B29" s="88" t="s">
        <v>826</v>
      </c>
      <c r="C29" s="88" t="s">
        <v>641</v>
      </c>
      <c r="D29" s="89">
        <f t="shared" si="2"/>
        <v>10</v>
      </c>
      <c r="E29" s="89">
        <f t="shared" si="3"/>
        <v>10</v>
      </c>
      <c r="F29" s="90"/>
      <c r="G29" s="90"/>
      <c r="H29" s="90">
        <v>10</v>
      </c>
      <c r="I29" s="90">
        <f t="shared" si="4"/>
        <v>0</v>
      </c>
      <c r="J29" s="90"/>
      <c r="K29" s="90"/>
      <c r="L29" s="90"/>
      <c r="M29" s="89">
        <f t="shared" si="5"/>
        <v>177.5</v>
      </c>
      <c r="N29" s="89">
        <f t="shared" si="6"/>
        <v>22.5</v>
      </c>
      <c r="O29" s="89">
        <f t="shared" si="7"/>
        <v>155</v>
      </c>
    </row>
    <row r="30" s="27" customFormat="1" ht="18" customHeight="1" spans="1:15">
      <c r="A30" s="88" t="s">
        <v>823</v>
      </c>
      <c r="B30" s="88" t="s">
        <v>826</v>
      </c>
      <c r="C30" s="88" t="s">
        <v>831</v>
      </c>
      <c r="D30" s="89">
        <f t="shared" si="2"/>
        <v>6</v>
      </c>
      <c r="E30" s="89">
        <f t="shared" si="3"/>
        <v>6</v>
      </c>
      <c r="F30" s="90"/>
      <c r="G30" s="90"/>
      <c r="H30" s="90">
        <v>6</v>
      </c>
      <c r="I30" s="90">
        <f t="shared" si="4"/>
        <v>0</v>
      </c>
      <c r="J30" s="90"/>
      <c r="K30" s="90"/>
      <c r="L30" s="90"/>
      <c r="M30" s="89">
        <f t="shared" si="5"/>
        <v>106.5</v>
      </c>
      <c r="N30" s="89">
        <f t="shared" si="6"/>
        <v>13.5</v>
      </c>
      <c r="O30" s="89">
        <f t="shared" si="7"/>
        <v>93</v>
      </c>
    </row>
    <row r="31" s="27" customFormat="1" ht="18" customHeight="1" spans="1:15">
      <c r="A31" s="88" t="s">
        <v>823</v>
      </c>
      <c r="B31" s="88" t="s">
        <v>826</v>
      </c>
      <c r="C31" s="88" t="s">
        <v>832</v>
      </c>
      <c r="D31" s="89">
        <f t="shared" si="2"/>
        <v>2</v>
      </c>
      <c r="E31" s="89">
        <f t="shared" si="3"/>
        <v>2</v>
      </c>
      <c r="F31" s="90"/>
      <c r="G31" s="90"/>
      <c r="H31" s="90">
        <v>2</v>
      </c>
      <c r="I31" s="90">
        <f t="shared" si="4"/>
        <v>0</v>
      </c>
      <c r="J31" s="90"/>
      <c r="K31" s="90"/>
      <c r="L31" s="90"/>
      <c r="M31" s="89">
        <f t="shared" si="5"/>
        <v>35.5</v>
      </c>
      <c r="N31" s="89">
        <f t="shared" si="6"/>
        <v>4.5</v>
      </c>
      <c r="O31" s="89">
        <f t="shared" si="7"/>
        <v>31</v>
      </c>
    </row>
    <row r="32" s="27" customFormat="1" ht="18" customHeight="1" spans="1:15">
      <c r="A32" s="88" t="s">
        <v>823</v>
      </c>
      <c r="B32" s="88" t="s">
        <v>826</v>
      </c>
      <c r="C32" s="88" t="s">
        <v>833</v>
      </c>
      <c r="D32" s="89">
        <f t="shared" si="2"/>
        <v>2</v>
      </c>
      <c r="E32" s="89">
        <f t="shared" si="3"/>
        <v>2</v>
      </c>
      <c r="F32" s="90"/>
      <c r="G32" s="90"/>
      <c r="H32" s="90">
        <v>2</v>
      </c>
      <c r="I32" s="90">
        <f t="shared" si="4"/>
        <v>0</v>
      </c>
      <c r="J32" s="90"/>
      <c r="K32" s="90"/>
      <c r="L32" s="90"/>
      <c r="M32" s="89">
        <f t="shared" si="5"/>
        <v>35.5</v>
      </c>
      <c r="N32" s="89">
        <f t="shared" si="6"/>
        <v>4.5</v>
      </c>
      <c r="O32" s="89">
        <f t="shared" si="7"/>
        <v>31</v>
      </c>
    </row>
    <row r="33" s="27" customFormat="1" ht="18" customHeight="1" spans="1:15">
      <c r="A33" s="88" t="s">
        <v>823</v>
      </c>
      <c r="B33" s="88" t="s">
        <v>826</v>
      </c>
      <c r="C33" s="88" t="s">
        <v>834</v>
      </c>
      <c r="D33" s="89">
        <f t="shared" si="2"/>
        <v>25</v>
      </c>
      <c r="E33" s="89">
        <f t="shared" si="3"/>
        <v>25</v>
      </c>
      <c r="F33" s="90"/>
      <c r="G33" s="90"/>
      <c r="H33" s="90">
        <v>25</v>
      </c>
      <c r="I33" s="90">
        <f t="shared" si="4"/>
        <v>0</v>
      </c>
      <c r="J33" s="90"/>
      <c r="K33" s="90"/>
      <c r="L33" s="90"/>
      <c r="M33" s="89">
        <f t="shared" si="5"/>
        <v>443.75</v>
      </c>
      <c r="N33" s="89">
        <f t="shared" si="6"/>
        <v>56.25</v>
      </c>
      <c r="O33" s="89">
        <f t="shared" si="7"/>
        <v>387.5</v>
      </c>
    </row>
    <row r="34" s="27" customFormat="1" ht="18" customHeight="1" spans="1:15">
      <c r="A34" s="91" t="s">
        <v>835</v>
      </c>
      <c r="B34" s="87"/>
      <c r="C34" s="85" t="s">
        <v>14</v>
      </c>
      <c r="D34" s="92">
        <f>SUM(D35:D214)</f>
        <v>9858.22</v>
      </c>
      <c r="E34" s="92">
        <f t="shared" ref="E34:O34" si="11">SUM(E35:E214)</f>
        <v>9858.22</v>
      </c>
      <c r="F34" s="92">
        <f t="shared" si="11"/>
        <v>0</v>
      </c>
      <c r="G34" s="92">
        <f t="shared" si="11"/>
        <v>1601.8</v>
      </c>
      <c r="H34" s="92">
        <f t="shared" si="11"/>
        <v>8256.42</v>
      </c>
      <c r="I34" s="92">
        <f t="shared" si="11"/>
        <v>0</v>
      </c>
      <c r="J34" s="92">
        <f t="shared" si="11"/>
        <v>0</v>
      </c>
      <c r="K34" s="92">
        <f t="shared" si="11"/>
        <v>0</v>
      </c>
      <c r="L34" s="92">
        <f t="shared" si="11"/>
        <v>0</v>
      </c>
      <c r="M34" s="92">
        <f t="shared" si="11"/>
        <v>174983.405</v>
      </c>
      <c r="N34" s="92">
        <f t="shared" si="11"/>
        <v>22180.995</v>
      </c>
      <c r="O34" s="92">
        <f t="shared" si="11"/>
        <v>152802.41</v>
      </c>
    </row>
    <row r="35" s="27" customFormat="1" ht="18" customHeight="1" spans="1:15">
      <c r="A35" s="69" t="s">
        <v>835</v>
      </c>
      <c r="B35" s="69" t="s">
        <v>44</v>
      </c>
      <c r="C35" s="69" t="s">
        <v>836</v>
      </c>
      <c r="D35" s="89">
        <f t="shared" si="2"/>
        <v>33.6</v>
      </c>
      <c r="E35" s="89">
        <f t="shared" si="3"/>
        <v>33.6</v>
      </c>
      <c r="F35" s="89"/>
      <c r="G35" s="89"/>
      <c r="H35" s="89">
        <v>33.6</v>
      </c>
      <c r="I35" s="89">
        <f t="shared" si="4"/>
        <v>0</v>
      </c>
      <c r="J35" s="89"/>
      <c r="K35" s="89"/>
      <c r="L35" s="89"/>
      <c r="M35" s="89">
        <f t="shared" si="5"/>
        <v>596.4</v>
      </c>
      <c r="N35" s="89">
        <f t="shared" si="6"/>
        <v>75.6</v>
      </c>
      <c r="O35" s="89">
        <f t="shared" si="7"/>
        <v>520.8</v>
      </c>
    </row>
    <row r="36" s="27" customFormat="1" ht="18" customHeight="1" spans="1:15">
      <c r="A36" s="69" t="s">
        <v>835</v>
      </c>
      <c r="B36" s="69" t="s">
        <v>44</v>
      </c>
      <c r="C36" s="69" t="s">
        <v>837</v>
      </c>
      <c r="D36" s="89">
        <f t="shared" si="2"/>
        <v>57</v>
      </c>
      <c r="E36" s="89">
        <f t="shared" si="3"/>
        <v>57</v>
      </c>
      <c r="F36" s="89"/>
      <c r="G36" s="89"/>
      <c r="H36" s="89">
        <v>57</v>
      </c>
      <c r="I36" s="89">
        <f t="shared" si="4"/>
        <v>0</v>
      </c>
      <c r="J36" s="89"/>
      <c r="K36" s="89"/>
      <c r="L36" s="89"/>
      <c r="M36" s="89">
        <f t="shared" si="5"/>
        <v>1011.75</v>
      </c>
      <c r="N36" s="89">
        <f t="shared" si="6"/>
        <v>128.25</v>
      </c>
      <c r="O36" s="89">
        <f t="shared" si="7"/>
        <v>883.5</v>
      </c>
    </row>
    <row r="37" s="27" customFormat="1" ht="18" customHeight="1" spans="1:15">
      <c r="A37" s="69" t="s">
        <v>835</v>
      </c>
      <c r="B37" s="69" t="s">
        <v>44</v>
      </c>
      <c r="C37" s="69" t="s">
        <v>838</v>
      </c>
      <c r="D37" s="89">
        <f t="shared" si="2"/>
        <v>81.5</v>
      </c>
      <c r="E37" s="89">
        <f t="shared" si="3"/>
        <v>81.5</v>
      </c>
      <c r="F37" s="89"/>
      <c r="G37" s="89"/>
      <c r="H37" s="89">
        <v>81.5</v>
      </c>
      <c r="I37" s="89">
        <f t="shared" si="4"/>
        <v>0</v>
      </c>
      <c r="J37" s="89"/>
      <c r="K37" s="89"/>
      <c r="L37" s="89"/>
      <c r="M37" s="89">
        <f t="shared" si="5"/>
        <v>1446.625</v>
      </c>
      <c r="N37" s="89">
        <f t="shared" si="6"/>
        <v>183.375</v>
      </c>
      <c r="O37" s="89">
        <f t="shared" si="7"/>
        <v>1263.25</v>
      </c>
    </row>
    <row r="38" s="27" customFormat="1" ht="18" customHeight="1" spans="1:15">
      <c r="A38" s="69" t="s">
        <v>835</v>
      </c>
      <c r="B38" s="69" t="s">
        <v>44</v>
      </c>
      <c r="C38" s="69" t="s">
        <v>839</v>
      </c>
      <c r="D38" s="89">
        <f t="shared" si="2"/>
        <v>54.3</v>
      </c>
      <c r="E38" s="89">
        <f t="shared" si="3"/>
        <v>54.3</v>
      </c>
      <c r="F38" s="89"/>
      <c r="G38" s="89"/>
      <c r="H38" s="89">
        <v>54.3</v>
      </c>
      <c r="I38" s="89">
        <f t="shared" si="4"/>
        <v>0</v>
      </c>
      <c r="J38" s="89"/>
      <c r="K38" s="89"/>
      <c r="L38" s="89"/>
      <c r="M38" s="89">
        <f t="shared" si="5"/>
        <v>963.825</v>
      </c>
      <c r="N38" s="89">
        <f t="shared" si="6"/>
        <v>122.175</v>
      </c>
      <c r="O38" s="89">
        <f t="shared" si="7"/>
        <v>841.65</v>
      </c>
    </row>
    <row r="39" s="27" customFormat="1" ht="18" customHeight="1" spans="1:15">
      <c r="A39" s="69" t="s">
        <v>835</v>
      </c>
      <c r="B39" s="69" t="s">
        <v>44</v>
      </c>
      <c r="C39" s="69" t="s">
        <v>840</v>
      </c>
      <c r="D39" s="89">
        <f t="shared" si="2"/>
        <v>55.9</v>
      </c>
      <c r="E39" s="89">
        <f t="shared" si="3"/>
        <v>55.9</v>
      </c>
      <c r="F39" s="89"/>
      <c r="G39" s="89"/>
      <c r="H39" s="89">
        <v>55.9</v>
      </c>
      <c r="I39" s="89">
        <f t="shared" si="4"/>
        <v>0</v>
      </c>
      <c r="J39" s="89"/>
      <c r="K39" s="89"/>
      <c r="L39" s="89"/>
      <c r="M39" s="89">
        <f t="shared" si="5"/>
        <v>992.225</v>
      </c>
      <c r="N39" s="89">
        <f t="shared" si="6"/>
        <v>125.775</v>
      </c>
      <c r="O39" s="89">
        <f t="shared" si="7"/>
        <v>866.45</v>
      </c>
    </row>
    <row r="40" s="27" customFormat="1" ht="18" customHeight="1" spans="1:15">
      <c r="A40" s="69" t="s">
        <v>835</v>
      </c>
      <c r="B40" s="69" t="s">
        <v>44</v>
      </c>
      <c r="C40" s="69" t="s">
        <v>841</v>
      </c>
      <c r="D40" s="89">
        <f t="shared" si="2"/>
        <v>5.2</v>
      </c>
      <c r="E40" s="89">
        <f t="shared" si="3"/>
        <v>5.2</v>
      </c>
      <c r="F40" s="89"/>
      <c r="G40" s="89"/>
      <c r="H40" s="89">
        <v>5.2</v>
      </c>
      <c r="I40" s="89">
        <f t="shared" si="4"/>
        <v>0</v>
      </c>
      <c r="J40" s="89"/>
      <c r="K40" s="89"/>
      <c r="L40" s="89"/>
      <c r="M40" s="89">
        <f t="shared" si="5"/>
        <v>92.3</v>
      </c>
      <c r="N40" s="89">
        <f t="shared" si="6"/>
        <v>11.7</v>
      </c>
      <c r="O40" s="89">
        <f t="shared" si="7"/>
        <v>80.6</v>
      </c>
    </row>
    <row r="41" s="27" customFormat="1" ht="18" customHeight="1" spans="1:15">
      <c r="A41" s="69" t="s">
        <v>835</v>
      </c>
      <c r="B41" s="69" t="s">
        <v>44</v>
      </c>
      <c r="C41" s="69" t="s">
        <v>842</v>
      </c>
      <c r="D41" s="89">
        <f t="shared" si="2"/>
        <v>43.5</v>
      </c>
      <c r="E41" s="89">
        <f t="shared" si="3"/>
        <v>43.5</v>
      </c>
      <c r="F41" s="89"/>
      <c r="G41" s="89"/>
      <c r="H41" s="89">
        <v>43.5</v>
      </c>
      <c r="I41" s="89">
        <f t="shared" si="4"/>
        <v>0</v>
      </c>
      <c r="J41" s="89"/>
      <c r="K41" s="89"/>
      <c r="L41" s="89"/>
      <c r="M41" s="89">
        <f t="shared" si="5"/>
        <v>772.125</v>
      </c>
      <c r="N41" s="89">
        <f t="shared" si="6"/>
        <v>97.875</v>
      </c>
      <c r="O41" s="89">
        <f t="shared" si="7"/>
        <v>674.25</v>
      </c>
    </row>
    <row r="42" s="27" customFormat="1" ht="18" customHeight="1" spans="1:15">
      <c r="A42" s="69" t="s">
        <v>835</v>
      </c>
      <c r="B42" s="69" t="s">
        <v>44</v>
      </c>
      <c r="C42" s="69" t="s">
        <v>843</v>
      </c>
      <c r="D42" s="89">
        <f t="shared" si="2"/>
        <v>43.9</v>
      </c>
      <c r="E42" s="89">
        <f t="shared" si="3"/>
        <v>43.9</v>
      </c>
      <c r="F42" s="89"/>
      <c r="G42" s="89"/>
      <c r="H42" s="89">
        <v>43.9</v>
      </c>
      <c r="I42" s="89">
        <f t="shared" si="4"/>
        <v>0</v>
      </c>
      <c r="J42" s="89"/>
      <c r="K42" s="89"/>
      <c r="L42" s="89"/>
      <c r="M42" s="89">
        <f t="shared" si="5"/>
        <v>779.225</v>
      </c>
      <c r="N42" s="89">
        <f t="shared" si="6"/>
        <v>98.775</v>
      </c>
      <c r="O42" s="89">
        <f t="shared" si="7"/>
        <v>680.45</v>
      </c>
    </row>
    <row r="43" s="27" customFormat="1" ht="18" customHeight="1" spans="1:15">
      <c r="A43" s="69" t="s">
        <v>835</v>
      </c>
      <c r="B43" s="69" t="s">
        <v>44</v>
      </c>
      <c r="C43" s="69" t="s">
        <v>844</v>
      </c>
      <c r="D43" s="89">
        <f t="shared" si="2"/>
        <v>77.6</v>
      </c>
      <c r="E43" s="89">
        <f t="shared" si="3"/>
        <v>77.6</v>
      </c>
      <c r="F43" s="89"/>
      <c r="G43" s="89"/>
      <c r="H43" s="89">
        <v>77.6</v>
      </c>
      <c r="I43" s="89">
        <f t="shared" si="4"/>
        <v>0</v>
      </c>
      <c r="J43" s="89"/>
      <c r="K43" s="89"/>
      <c r="L43" s="89"/>
      <c r="M43" s="89">
        <f t="shared" si="5"/>
        <v>1377.4</v>
      </c>
      <c r="N43" s="89">
        <f t="shared" si="6"/>
        <v>174.6</v>
      </c>
      <c r="O43" s="89">
        <f t="shared" si="7"/>
        <v>1202.8</v>
      </c>
    </row>
    <row r="44" s="27" customFormat="1" ht="18" customHeight="1" spans="1:15">
      <c r="A44" s="69" t="s">
        <v>835</v>
      </c>
      <c r="B44" s="69" t="s">
        <v>44</v>
      </c>
      <c r="C44" s="69" t="s">
        <v>845</v>
      </c>
      <c r="D44" s="89">
        <f t="shared" si="2"/>
        <v>8.25</v>
      </c>
      <c r="E44" s="89">
        <f t="shared" si="3"/>
        <v>8.25</v>
      </c>
      <c r="F44" s="89"/>
      <c r="G44" s="89"/>
      <c r="H44" s="89">
        <v>8.25</v>
      </c>
      <c r="I44" s="89">
        <f t="shared" si="4"/>
        <v>0</v>
      </c>
      <c r="J44" s="89"/>
      <c r="K44" s="89"/>
      <c r="L44" s="89"/>
      <c r="M44" s="89">
        <f t="shared" si="5"/>
        <v>146.4375</v>
      </c>
      <c r="N44" s="89">
        <f t="shared" si="6"/>
        <v>18.5625</v>
      </c>
      <c r="O44" s="89">
        <f t="shared" si="7"/>
        <v>127.875</v>
      </c>
    </row>
    <row r="45" s="27" customFormat="1" ht="18" customHeight="1" spans="1:15">
      <c r="A45" s="69" t="s">
        <v>835</v>
      </c>
      <c r="B45" s="69" t="s">
        <v>44</v>
      </c>
      <c r="C45" s="69" t="s">
        <v>846</v>
      </c>
      <c r="D45" s="89">
        <f t="shared" si="2"/>
        <v>77.8</v>
      </c>
      <c r="E45" s="89">
        <f t="shared" si="3"/>
        <v>77.8</v>
      </c>
      <c r="F45" s="89"/>
      <c r="G45" s="89"/>
      <c r="H45" s="89">
        <v>77.8</v>
      </c>
      <c r="I45" s="89">
        <f t="shared" si="4"/>
        <v>0</v>
      </c>
      <c r="J45" s="89"/>
      <c r="K45" s="89"/>
      <c r="L45" s="89"/>
      <c r="M45" s="89">
        <f t="shared" si="5"/>
        <v>1380.95</v>
      </c>
      <c r="N45" s="89">
        <f t="shared" si="6"/>
        <v>175.05</v>
      </c>
      <c r="O45" s="89">
        <f t="shared" si="7"/>
        <v>1205.9</v>
      </c>
    </row>
    <row r="46" s="27" customFormat="1" ht="18" customHeight="1" spans="1:15">
      <c r="A46" s="69" t="s">
        <v>835</v>
      </c>
      <c r="B46" s="69" t="s">
        <v>44</v>
      </c>
      <c r="C46" s="69" t="s">
        <v>847</v>
      </c>
      <c r="D46" s="89">
        <f t="shared" si="2"/>
        <v>71.3</v>
      </c>
      <c r="E46" s="89">
        <f t="shared" si="3"/>
        <v>71.3</v>
      </c>
      <c r="F46" s="89"/>
      <c r="G46" s="89"/>
      <c r="H46" s="89">
        <v>71.3</v>
      </c>
      <c r="I46" s="89">
        <f t="shared" si="4"/>
        <v>0</v>
      </c>
      <c r="J46" s="89"/>
      <c r="K46" s="89"/>
      <c r="L46" s="89"/>
      <c r="M46" s="89">
        <f t="shared" si="5"/>
        <v>1265.575</v>
      </c>
      <c r="N46" s="89">
        <f t="shared" si="6"/>
        <v>160.425</v>
      </c>
      <c r="O46" s="89">
        <f t="shared" si="7"/>
        <v>1105.15</v>
      </c>
    </row>
    <row r="47" s="27" customFormat="1" ht="18" customHeight="1" spans="1:15">
      <c r="A47" s="69" t="s">
        <v>835</v>
      </c>
      <c r="B47" s="69" t="s">
        <v>44</v>
      </c>
      <c r="C47" s="69" t="s">
        <v>848</v>
      </c>
      <c r="D47" s="89">
        <f t="shared" si="2"/>
        <v>1.3</v>
      </c>
      <c r="E47" s="89">
        <f t="shared" si="3"/>
        <v>1.3</v>
      </c>
      <c r="F47" s="89"/>
      <c r="G47" s="89"/>
      <c r="H47" s="89">
        <v>1.3</v>
      </c>
      <c r="I47" s="89">
        <f t="shared" si="4"/>
        <v>0</v>
      </c>
      <c r="J47" s="89"/>
      <c r="K47" s="89"/>
      <c r="L47" s="89"/>
      <c r="M47" s="89">
        <f t="shared" si="5"/>
        <v>23.075</v>
      </c>
      <c r="N47" s="89">
        <f t="shared" si="6"/>
        <v>2.925</v>
      </c>
      <c r="O47" s="89">
        <f t="shared" si="7"/>
        <v>20.15</v>
      </c>
    </row>
    <row r="48" s="27" customFormat="1" ht="18" customHeight="1" spans="1:15">
      <c r="A48" s="69" t="s">
        <v>835</v>
      </c>
      <c r="B48" s="69" t="s">
        <v>44</v>
      </c>
      <c r="C48" s="69" t="s">
        <v>849</v>
      </c>
      <c r="D48" s="89">
        <f t="shared" si="2"/>
        <v>1</v>
      </c>
      <c r="E48" s="89">
        <f t="shared" si="3"/>
        <v>1</v>
      </c>
      <c r="F48" s="89"/>
      <c r="G48" s="89"/>
      <c r="H48" s="89">
        <v>1</v>
      </c>
      <c r="I48" s="89">
        <f t="shared" si="4"/>
        <v>0</v>
      </c>
      <c r="J48" s="89"/>
      <c r="K48" s="89"/>
      <c r="L48" s="89"/>
      <c r="M48" s="89">
        <f t="shared" si="5"/>
        <v>17.75</v>
      </c>
      <c r="N48" s="89">
        <f t="shared" si="6"/>
        <v>2.25</v>
      </c>
      <c r="O48" s="89">
        <f t="shared" si="7"/>
        <v>15.5</v>
      </c>
    </row>
    <row r="49" s="27" customFormat="1" ht="18" customHeight="1" spans="1:15">
      <c r="A49" s="69" t="s">
        <v>835</v>
      </c>
      <c r="B49" s="69" t="s">
        <v>44</v>
      </c>
      <c r="C49" s="69" t="s">
        <v>850</v>
      </c>
      <c r="D49" s="89">
        <f t="shared" si="2"/>
        <v>51</v>
      </c>
      <c r="E49" s="89">
        <f t="shared" si="3"/>
        <v>51</v>
      </c>
      <c r="F49" s="89"/>
      <c r="G49" s="89"/>
      <c r="H49" s="89">
        <v>51</v>
      </c>
      <c r="I49" s="89">
        <f t="shared" si="4"/>
        <v>0</v>
      </c>
      <c r="J49" s="89"/>
      <c r="K49" s="89"/>
      <c r="L49" s="89"/>
      <c r="M49" s="89">
        <f t="shared" si="5"/>
        <v>905.25</v>
      </c>
      <c r="N49" s="89">
        <f t="shared" si="6"/>
        <v>114.75</v>
      </c>
      <c r="O49" s="89">
        <f t="shared" si="7"/>
        <v>790.5</v>
      </c>
    </row>
    <row r="50" s="27" customFormat="1" ht="18" customHeight="1" spans="1:15">
      <c r="A50" s="69" t="s">
        <v>835</v>
      </c>
      <c r="B50" s="69" t="s">
        <v>44</v>
      </c>
      <c r="C50" s="69" t="s">
        <v>851</v>
      </c>
      <c r="D50" s="89">
        <f t="shared" si="2"/>
        <v>34.1</v>
      </c>
      <c r="E50" s="89">
        <f t="shared" si="3"/>
        <v>34.1</v>
      </c>
      <c r="F50" s="89"/>
      <c r="G50" s="89"/>
      <c r="H50" s="89">
        <v>34.1</v>
      </c>
      <c r="I50" s="89">
        <f t="shared" si="4"/>
        <v>0</v>
      </c>
      <c r="J50" s="89"/>
      <c r="K50" s="89"/>
      <c r="L50" s="89"/>
      <c r="M50" s="89">
        <f t="shared" si="5"/>
        <v>605.275</v>
      </c>
      <c r="N50" s="89">
        <f t="shared" si="6"/>
        <v>76.725</v>
      </c>
      <c r="O50" s="89">
        <f t="shared" si="7"/>
        <v>528.55</v>
      </c>
    </row>
    <row r="51" s="27" customFormat="1" ht="18" customHeight="1" spans="1:15">
      <c r="A51" s="69" t="s">
        <v>835</v>
      </c>
      <c r="B51" s="69" t="s">
        <v>44</v>
      </c>
      <c r="C51" s="69" t="s">
        <v>852</v>
      </c>
      <c r="D51" s="89">
        <f t="shared" si="2"/>
        <v>34.6</v>
      </c>
      <c r="E51" s="89">
        <f t="shared" si="3"/>
        <v>34.6</v>
      </c>
      <c r="F51" s="89"/>
      <c r="G51" s="89"/>
      <c r="H51" s="89">
        <v>34.6</v>
      </c>
      <c r="I51" s="89">
        <f t="shared" si="4"/>
        <v>0</v>
      </c>
      <c r="J51" s="89"/>
      <c r="K51" s="89"/>
      <c r="L51" s="89"/>
      <c r="M51" s="89">
        <f t="shared" si="5"/>
        <v>614.15</v>
      </c>
      <c r="N51" s="89">
        <f t="shared" si="6"/>
        <v>77.85</v>
      </c>
      <c r="O51" s="89">
        <f t="shared" si="7"/>
        <v>536.3</v>
      </c>
    </row>
    <row r="52" s="27" customFormat="1" ht="18" customHeight="1" spans="1:15">
      <c r="A52" s="69" t="s">
        <v>835</v>
      </c>
      <c r="B52" s="69" t="s">
        <v>44</v>
      </c>
      <c r="C52" s="69" t="s">
        <v>853</v>
      </c>
      <c r="D52" s="89">
        <f t="shared" si="2"/>
        <v>59.9</v>
      </c>
      <c r="E52" s="89">
        <f t="shared" si="3"/>
        <v>59.9</v>
      </c>
      <c r="F52" s="89"/>
      <c r="G52" s="89"/>
      <c r="H52" s="89">
        <v>59.9</v>
      </c>
      <c r="I52" s="89">
        <f t="shared" si="4"/>
        <v>0</v>
      </c>
      <c r="J52" s="89"/>
      <c r="K52" s="89"/>
      <c r="L52" s="89"/>
      <c r="M52" s="89">
        <f t="shared" si="5"/>
        <v>1063.225</v>
      </c>
      <c r="N52" s="89">
        <f t="shared" si="6"/>
        <v>134.775</v>
      </c>
      <c r="O52" s="89">
        <f t="shared" si="7"/>
        <v>928.45</v>
      </c>
    </row>
    <row r="53" s="27" customFormat="1" ht="18" customHeight="1" spans="1:15">
      <c r="A53" s="69" t="s">
        <v>835</v>
      </c>
      <c r="B53" s="69" t="s">
        <v>44</v>
      </c>
      <c r="C53" s="69" t="s">
        <v>854</v>
      </c>
      <c r="D53" s="89">
        <f t="shared" si="2"/>
        <v>25.1</v>
      </c>
      <c r="E53" s="89">
        <f t="shared" si="3"/>
        <v>25.1</v>
      </c>
      <c r="F53" s="89"/>
      <c r="G53" s="89"/>
      <c r="H53" s="89">
        <v>25.1</v>
      </c>
      <c r="I53" s="89">
        <f t="shared" si="4"/>
        <v>0</v>
      </c>
      <c r="J53" s="89"/>
      <c r="K53" s="89"/>
      <c r="L53" s="89"/>
      <c r="M53" s="89">
        <f t="shared" si="5"/>
        <v>445.525</v>
      </c>
      <c r="N53" s="89">
        <f t="shared" si="6"/>
        <v>56.475</v>
      </c>
      <c r="O53" s="89">
        <f t="shared" si="7"/>
        <v>389.05</v>
      </c>
    </row>
    <row r="54" s="27" customFormat="1" ht="18" customHeight="1" spans="1:15">
      <c r="A54" s="69" t="s">
        <v>835</v>
      </c>
      <c r="B54" s="69" t="s">
        <v>44</v>
      </c>
      <c r="C54" s="69" t="s">
        <v>855</v>
      </c>
      <c r="D54" s="89">
        <f t="shared" si="2"/>
        <v>25.1</v>
      </c>
      <c r="E54" s="89">
        <f t="shared" si="3"/>
        <v>25.1</v>
      </c>
      <c r="F54" s="89"/>
      <c r="G54" s="89"/>
      <c r="H54" s="89">
        <v>25.1</v>
      </c>
      <c r="I54" s="89">
        <f t="shared" si="4"/>
        <v>0</v>
      </c>
      <c r="J54" s="89"/>
      <c r="K54" s="89"/>
      <c r="L54" s="89"/>
      <c r="M54" s="89">
        <f t="shared" si="5"/>
        <v>445.525</v>
      </c>
      <c r="N54" s="89">
        <f t="shared" si="6"/>
        <v>56.475</v>
      </c>
      <c r="O54" s="89">
        <f t="shared" si="7"/>
        <v>389.05</v>
      </c>
    </row>
    <row r="55" s="27" customFormat="1" ht="18" customHeight="1" spans="1:15">
      <c r="A55" s="69" t="s">
        <v>835</v>
      </c>
      <c r="B55" s="69" t="s">
        <v>44</v>
      </c>
      <c r="C55" s="69" t="s">
        <v>856</v>
      </c>
      <c r="D55" s="89">
        <f t="shared" si="2"/>
        <v>25.1</v>
      </c>
      <c r="E55" s="89">
        <f t="shared" si="3"/>
        <v>25.1</v>
      </c>
      <c r="F55" s="89"/>
      <c r="G55" s="89"/>
      <c r="H55" s="89">
        <v>25.1</v>
      </c>
      <c r="I55" s="89">
        <f t="shared" si="4"/>
        <v>0</v>
      </c>
      <c r="J55" s="89"/>
      <c r="K55" s="89"/>
      <c r="L55" s="89"/>
      <c r="M55" s="89">
        <f t="shared" si="5"/>
        <v>445.525</v>
      </c>
      <c r="N55" s="89">
        <f t="shared" si="6"/>
        <v>56.475</v>
      </c>
      <c r="O55" s="89">
        <f t="shared" si="7"/>
        <v>389.05</v>
      </c>
    </row>
    <row r="56" s="27" customFormat="1" ht="18" customHeight="1" spans="1:15">
      <c r="A56" s="69" t="s">
        <v>835</v>
      </c>
      <c r="B56" s="69" t="s">
        <v>44</v>
      </c>
      <c r="C56" s="69" t="s">
        <v>857</v>
      </c>
      <c r="D56" s="89">
        <f t="shared" si="2"/>
        <v>41.8</v>
      </c>
      <c r="E56" s="89">
        <f t="shared" si="3"/>
        <v>41.8</v>
      </c>
      <c r="F56" s="89"/>
      <c r="G56" s="89"/>
      <c r="H56" s="89">
        <v>41.8</v>
      </c>
      <c r="I56" s="89">
        <f t="shared" si="4"/>
        <v>0</v>
      </c>
      <c r="J56" s="89"/>
      <c r="K56" s="89"/>
      <c r="L56" s="89"/>
      <c r="M56" s="89">
        <f t="shared" si="5"/>
        <v>741.95</v>
      </c>
      <c r="N56" s="89">
        <f t="shared" si="6"/>
        <v>94.05</v>
      </c>
      <c r="O56" s="89">
        <f t="shared" si="7"/>
        <v>647.9</v>
      </c>
    </row>
    <row r="57" s="27" customFormat="1" ht="18" customHeight="1" spans="1:15">
      <c r="A57" s="69" t="s">
        <v>835</v>
      </c>
      <c r="B57" s="69" t="s">
        <v>44</v>
      </c>
      <c r="C57" s="69" t="s">
        <v>858</v>
      </c>
      <c r="D57" s="89">
        <f t="shared" si="2"/>
        <v>71.6</v>
      </c>
      <c r="E57" s="89">
        <f t="shared" si="3"/>
        <v>71.6</v>
      </c>
      <c r="F57" s="89"/>
      <c r="G57" s="89"/>
      <c r="H57" s="89">
        <v>71.6</v>
      </c>
      <c r="I57" s="89">
        <f t="shared" si="4"/>
        <v>0</v>
      </c>
      <c r="J57" s="89"/>
      <c r="K57" s="89"/>
      <c r="L57" s="89"/>
      <c r="M57" s="89">
        <f t="shared" si="5"/>
        <v>1270.9</v>
      </c>
      <c r="N57" s="89">
        <f t="shared" si="6"/>
        <v>161.1</v>
      </c>
      <c r="O57" s="89">
        <f t="shared" si="7"/>
        <v>1109.8</v>
      </c>
    </row>
    <row r="58" s="27" customFormat="1" ht="18" customHeight="1" spans="1:15">
      <c r="A58" s="69" t="s">
        <v>835</v>
      </c>
      <c r="B58" s="69" t="s">
        <v>44</v>
      </c>
      <c r="C58" s="69" t="s">
        <v>859</v>
      </c>
      <c r="D58" s="89">
        <f t="shared" si="2"/>
        <v>85.3</v>
      </c>
      <c r="E58" s="89">
        <f t="shared" si="3"/>
        <v>85.3</v>
      </c>
      <c r="F58" s="89"/>
      <c r="G58" s="89"/>
      <c r="H58" s="89">
        <v>85.3</v>
      </c>
      <c r="I58" s="89">
        <f t="shared" si="4"/>
        <v>0</v>
      </c>
      <c r="J58" s="89"/>
      <c r="K58" s="89"/>
      <c r="L58" s="89"/>
      <c r="M58" s="89">
        <f t="shared" si="5"/>
        <v>1514.075</v>
      </c>
      <c r="N58" s="89">
        <f t="shared" si="6"/>
        <v>191.925</v>
      </c>
      <c r="O58" s="89">
        <f t="shared" si="7"/>
        <v>1322.15</v>
      </c>
    </row>
    <row r="59" s="27" customFormat="1" ht="18" customHeight="1" spans="1:15">
      <c r="A59" s="69" t="s">
        <v>835</v>
      </c>
      <c r="B59" s="69" t="s">
        <v>44</v>
      </c>
      <c r="C59" s="69" t="s">
        <v>860</v>
      </c>
      <c r="D59" s="89">
        <f t="shared" si="2"/>
        <v>107.5</v>
      </c>
      <c r="E59" s="89">
        <f t="shared" si="3"/>
        <v>107.5</v>
      </c>
      <c r="F59" s="89"/>
      <c r="G59" s="89"/>
      <c r="H59" s="89">
        <v>107.5</v>
      </c>
      <c r="I59" s="89">
        <f t="shared" si="4"/>
        <v>0</v>
      </c>
      <c r="J59" s="89"/>
      <c r="K59" s="89"/>
      <c r="L59" s="89"/>
      <c r="M59" s="89">
        <f t="shared" si="5"/>
        <v>1908.125</v>
      </c>
      <c r="N59" s="89">
        <f t="shared" si="6"/>
        <v>241.875</v>
      </c>
      <c r="O59" s="89">
        <f t="shared" si="7"/>
        <v>1666.25</v>
      </c>
    </row>
    <row r="60" s="27" customFormat="1" spans="1:15">
      <c r="A60" s="69" t="s">
        <v>835</v>
      </c>
      <c r="B60" s="69" t="s">
        <v>44</v>
      </c>
      <c r="C60" s="69" t="s">
        <v>861</v>
      </c>
      <c r="D60" s="89">
        <f t="shared" si="2"/>
        <v>65.1</v>
      </c>
      <c r="E60" s="89">
        <f t="shared" si="3"/>
        <v>65.1</v>
      </c>
      <c r="F60" s="89"/>
      <c r="G60" s="89"/>
      <c r="H60" s="89">
        <v>65.1</v>
      </c>
      <c r="I60" s="89">
        <f t="shared" si="4"/>
        <v>0</v>
      </c>
      <c r="J60" s="89"/>
      <c r="K60" s="89"/>
      <c r="L60" s="89"/>
      <c r="M60" s="89">
        <f t="shared" si="5"/>
        <v>1155.525</v>
      </c>
      <c r="N60" s="89">
        <f t="shared" si="6"/>
        <v>146.475</v>
      </c>
      <c r="O60" s="89">
        <f t="shared" si="7"/>
        <v>1009.05</v>
      </c>
    </row>
    <row r="61" s="27" customFormat="1" ht="18" customHeight="1" spans="1:15">
      <c r="A61" s="69" t="s">
        <v>835</v>
      </c>
      <c r="B61" s="69" t="s">
        <v>44</v>
      </c>
      <c r="C61" s="69" t="s">
        <v>862</v>
      </c>
      <c r="D61" s="89">
        <f t="shared" si="2"/>
        <v>50.4</v>
      </c>
      <c r="E61" s="89">
        <f t="shared" si="3"/>
        <v>50.4</v>
      </c>
      <c r="F61" s="89"/>
      <c r="G61" s="89"/>
      <c r="H61" s="89">
        <v>50.4</v>
      </c>
      <c r="I61" s="89">
        <f t="shared" si="4"/>
        <v>0</v>
      </c>
      <c r="J61" s="89"/>
      <c r="K61" s="89"/>
      <c r="L61" s="89"/>
      <c r="M61" s="89">
        <f t="shared" si="5"/>
        <v>894.6</v>
      </c>
      <c r="N61" s="89">
        <f t="shared" si="6"/>
        <v>113.4</v>
      </c>
      <c r="O61" s="89">
        <f t="shared" si="7"/>
        <v>781.2</v>
      </c>
    </row>
    <row r="62" s="27" customFormat="1" ht="18" customHeight="1" spans="1:15">
      <c r="A62" s="69" t="s">
        <v>835</v>
      </c>
      <c r="B62" s="69" t="s">
        <v>44</v>
      </c>
      <c r="C62" s="69" t="s">
        <v>863</v>
      </c>
      <c r="D62" s="89">
        <f t="shared" si="2"/>
        <v>100</v>
      </c>
      <c r="E62" s="89">
        <f t="shared" si="3"/>
        <v>100</v>
      </c>
      <c r="F62" s="89"/>
      <c r="G62" s="89"/>
      <c r="H62" s="89">
        <v>100</v>
      </c>
      <c r="I62" s="89">
        <f t="shared" si="4"/>
        <v>0</v>
      </c>
      <c r="J62" s="89"/>
      <c r="K62" s="89"/>
      <c r="L62" s="89"/>
      <c r="M62" s="89">
        <f t="shared" si="5"/>
        <v>1775</v>
      </c>
      <c r="N62" s="89">
        <f t="shared" si="6"/>
        <v>225</v>
      </c>
      <c r="O62" s="89">
        <f t="shared" si="7"/>
        <v>1550</v>
      </c>
    </row>
    <row r="63" s="27" customFormat="1" ht="18" customHeight="1" spans="1:15">
      <c r="A63" s="69" t="s">
        <v>835</v>
      </c>
      <c r="B63" s="69" t="s">
        <v>44</v>
      </c>
      <c r="C63" s="69" t="s">
        <v>864</v>
      </c>
      <c r="D63" s="89">
        <f t="shared" si="2"/>
        <v>21.5</v>
      </c>
      <c r="E63" s="89">
        <f t="shared" si="3"/>
        <v>21.5</v>
      </c>
      <c r="F63" s="89"/>
      <c r="G63" s="89"/>
      <c r="H63" s="89">
        <v>21.5</v>
      </c>
      <c r="I63" s="89">
        <f t="shared" si="4"/>
        <v>0</v>
      </c>
      <c r="J63" s="89"/>
      <c r="K63" s="89"/>
      <c r="L63" s="89"/>
      <c r="M63" s="89">
        <f t="shared" si="5"/>
        <v>381.625</v>
      </c>
      <c r="N63" s="89">
        <f t="shared" si="6"/>
        <v>48.375</v>
      </c>
      <c r="O63" s="89">
        <f t="shared" si="7"/>
        <v>333.25</v>
      </c>
    </row>
    <row r="64" s="27" customFormat="1" ht="18" customHeight="1" spans="1:15">
      <c r="A64" s="69" t="s">
        <v>835</v>
      </c>
      <c r="B64" s="69" t="s">
        <v>44</v>
      </c>
      <c r="C64" s="69" t="s">
        <v>865</v>
      </c>
      <c r="D64" s="89">
        <f t="shared" si="2"/>
        <v>32.3</v>
      </c>
      <c r="E64" s="89">
        <f t="shared" si="3"/>
        <v>32.3</v>
      </c>
      <c r="F64" s="89"/>
      <c r="G64" s="89"/>
      <c r="H64" s="89">
        <v>32.3</v>
      </c>
      <c r="I64" s="89">
        <f t="shared" si="4"/>
        <v>0</v>
      </c>
      <c r="J64" s="89"/>
      <c r="K64" s="89"/>
      <c r="L64" s="89"/>
      <c r="M64" s="89">
        <f t="shared" si="5"/>
        <v>573.325</v>
      </c>
      <c r="N64" s="89">
        <f t="shared" si="6"/>
        <v>72.675</v>
      </c>
      <c r="O64" s="89">
        <f t="shared" si="7"/>
        <v>500.65</v>
      </c>
    </row>
    <row r="65" s="27" customFormat="1" ht="18" customHeight="1" spans="1:15">
      <c r="A65" s="69" t="s">
        <v>835</v>
      </c>
      <c r="B65" s="69" t="s">
        <v>44</v>
      </c>
      <c r="C65" s="69" t="s">
        <v>866</v>
      </c>
      <c r="D65" s="89">
        <f t="shared" si="2"/>
        <v>69.5</v>
      </c>
      <c r="E65" s="89">
        <f t="shared" si="3"/>
        <v>69.5</v>
      </c>
      <c r="F65" s="89"/>
      <c r="G65" s="89"/>
      <c r="H65" s="89">
        <v>69.5</v>
      </c>
      <c r="I65" s="89">
        <f t="shared" si="4"/>
        <v>0</v>
      </c>
      <c r="J65" s="89"/>
      <c r="K65" s="89"/>
      <c r="L65" s="89"/>
      <c r="M65" s="89">
        <f t="shared" si="5"/>
        <v>1233.625</v>
      </c>
      <c r="N65" s="89">
        <f t="shared" si="6"/>
        <v>156.375</v>
      </c>
      <c r="O65" s="89">
        <f t="shared" si="7"/>
        <v>1077.25</v>
      </c>
    </row>
    <row r="66" s="27" customFormat="1" ht="18" customHeight="1" spans="1:15">
      <c r="A66" s="69" t="s">
        <v>835</v>
      </c>
      <c r="B66" s="69" t="s">
        <v>44</v>
      </c>
      <c r="C66" s="69" t="s">
        <v>867</v>
      </c>
      <c r="D66" s="89">
        <f t="shared" si="2"/>
        <v>25.5</v>
      </c>
      <c r="E66" s="89">
        <f t="shared" si="3"/>
        <v>25.5</v>
      </c>
      <c r="F66" s="89"/>
      <c r="G66" s="89"/>
      <c r="H66" s="89">
        <v>25.5</v>
      </c>
      <c r="I66" s="89">
        <f t="shared" si="4"/>
        <v>0</v>
      </c>
      <c r="J66" s="89"/>
      <c r="K66" s="89"/>
      <c r="L66" s="89"/>
      <c r="M66" s="89">
        <f t="shared" si="5"/>
        <v>452.625</v>
      </c>
      <c r="N66" s="89">
        <f t="shared" si="6"/>
        <v>57.375</v>
      </c>
      <c r="O66" s="89">
        <f t="shared" si="7"/>
        <v>395.25</v>
      </c>
    </row>
    <row r="67" s="27" customFormat="1" ht="18" customHeight="1" spans="1:15">
      <c r="A67" s="69" t="s">
        <v>835</v>
      </c>
      <c r="B67" s="69" t="s">
        <v>44</v>
      </c>
      <c r="C67" s="50" t="s">
        <v>868</v>
      </c>
      <c r="D67" s="89">
        <f t="shared" si="2"/>
        <v>24.2</v>
      </c>
      <c r="E67" s="89">
        <f t="shared" si="3"/>
        <v>24.2</v>
      </c>
      <c r="F67" s="89"/>
      <c r="G67" s="89"/>
      <c r="H67" s="89">
        <v>24.2</v>
      </c>
      <c r="I67" s="89">
        <f t="shared" si="4"/>
        <v>0</v>
      </c>
      <c r="J67" s="89"/>
      <c r="K67" s="89"/>
      <c r="L67" s="89"/>
      <c r="M67" s="89">
        <f t="shared" si="5"/>
        <v>429.55</v>
      </c>
      <c r="N67" s="89">
        <f t="shared" si="6"/>
        <v>54.45</v>
      </c>
      <c r="O67" s="89">
        <f t="shared" si="7"/>
        <v>375.1</v>
      </c>
    </row>
    <row r="68" s="27" customFormat="1" ht="18" customHeight="1" spans="1:15">
      <c r="A68" s="69" t="s">
        <v>835</v>
      </c>
      <c r="B68" s="69" t="s">
        <v>44</v>
      </c>
      <c r="C68" s="69" t="s">
        <v>869</v>
      </c>
      <c r="D68" s="89">
        <f t="shared" si="2"/>
        <v>61.4</v>
      </c>
      <c r="E68" s="89">
        <f t="shared" si="3"/>
        <v>61.4</v>
      </c>
      <c r="F68" s="89"/>
      <c r="G68" s="89"/>
      <c r="H68" s="89">
        <v>61.4</v>
      </c>
      <c r="I68" s="89">
        <f t="shared" si="4"/>
        <v>0</v>
      </c>
      <c r="J68" s="89"/>
      <c r="K68" s="89"/>
      <c r="L68" s="89"/>
      <c r="M68" s="89">
        <f t="shared" si="5"/>
        <v>1089.85</v>
      </c>
      <c r="N68" s="89">
        <f t="shared" si="6"/>
        <v>138.15</v>
      </c>
      <c r="O68" s="89">
        <f t="shared" si="7"/>
        <v>951.7</v>
      </c>
    </row>
    <row r="69" s="27" customFormat="1" ht="18" customHeight="1" spans="1:15">
      <c r="A69" s="69" t="s">
        <v>835</v>
      </c>
      <c r="B69" s="69" t="s">
        <v>44</v>
      </c>
      <c r="C69" s="69" t="s">
        <v>870</v>
      </c>
      <c r="D69" s="89">
        <f t="shared" si="2"/>
        <v>69.2</v>
      </c>
      <c r="E69" s="89">
        <f t="shared" si="3"/>
        <v>69.2</v>
      </c>
      <c r="F69" s="89"/>
      <c r="G69" s="89"/>
      <c r="H69" s="89">
        <v>69.2</v>
      </c>
      <c r="I69" s="89">
        <f t="shared" si="4"/>
        <v>0</v>
      </c>
      <c r="J69" s="89"/>
      <c r="K69" s="89"/>
      <c r="L69" s="89"/>
      <c r="M69" s="89">
        <f t="shared" si="5"/>
        <v>1228.3</v>
      </c>
      <c r="N69" s="89">
        <f t="shared" si="6"/>
        <v>155.7</v>
      </c>
      <c r="O69" s="89">
        <f t="shared" si="7"/>
        <v>1072.6</v>
      </c>
    </row>
    <row r="70" s="78" customFormat="1" ht="18" customHeight="1" spans="1:15">
      <c r="A70" s="69" t="s">
        <v>835</v>
      </c>
      <c r="B70" s="93" t="s">
        <v>44</v>
      </c>
      <c r="C70" s="93" t="s">
        <v>854</v>
      </c>
      <c r="D70" s="89">
        <f t="shared" si="2"/>
        <v>243.3</v>
      </c>
      <c r="E70" s="89">
        <f t="shared" si="3"/>
        <v>243.3</v>
      </c>
      <c r="F70" s="94"/>
      <c r="G70" s="94">
        <v>243.3</v>
      </c>
      <c r="H70" s="94"/>
      <c r="I70" s="94">
        <f t="shared" si="4"/>
        <v>0</v>
      </c>
      <c r="J70" s="94"/>
      <c r="K70" s="94"/>
      <c r="L70" s="94"/>
      <c r="M70" s="89">
        <f t="shared" si="5"/>
        <v>4318.575</v>
      </c>
      <c r="N70" s="89">
        <f t="shared" si="6"/>
        <v>547.425</v>
      </c>
      <c r="O70" s="89">
        <f t="shared" si="7"/>
        <v>3771.15</v>
      </c>
    </row>
    <row r="71" s="27" customFormat="1" ht="18" customHeight="1" spans="1:15">
      <c r="A71" s="69" t="s">
        <v>835</v>
      </c>
      <c r="B71" s="69" t="s">
        <v>44</v>
      </c>
      <c r="C71" s="69" t="s">
        <v>871</v>
      </c>
      <c r="D71" s="89">
        <f t="shared" si="2"/>
        <v>31.2</v>
      </c>
      <c r="E71" s="89">
        <f t="shared" si="3"/>
        <v>31.2</v>
      </c>
      <c r="F71" s="89"/>
      <c r="G71" s="89"/>
      <c r="H71" s="89">
        <v>31.2</v>
      </c>
      <c r="I71" s="89">
        <f t="shared" si="4"/>
        <v>0</v>
      </c>
      <c r="J71" s="89"/>
      <c r="K71" s="89"/>
      <c r="L71" s="89"/>
      <c r="M71" s="89">
        <f t="shared" si="5"/>
        <v>553.8</v>
      </c>
      <c r="N71" s="89">
        <f t="shared" si="6"/>
        <v>70.2</v>
      </c>
      <c r="O71" s="89">
        <f t="shared" si="7"/>
        <v>483.6</v>
      </c>
    </row>
    <row r="72" s="27" customFormat="1" ht="18" customHeight="1" spans="1:15">
      <c r="A72" s="69" t="s">
        <v>835</v>
      </c>
      <c r="B72" s="69" t="s">
        <v>58</v>
      </c>
      <c r="C72" s="69" t="s">
        <v>872</v>
      </c>
      <c r="D72" s="89">
        <f t="shared" si="2"/>
        <v>26.57</v>
      </c>
      <c r="E72" s="89">
        <f t="shared" si="3"/>
        <v>26.57</v>
      </c>
      <c r="F72" s="89"/>
      <c r="G72" s="89"/>
      <c r="H72" s="89">
        <v>26.57</v>
      </c>
      <c r="I72" s="89">
        <f t="shared" si="4"/>
        <v>0</v>
      </c>
      <c r="J72" s="89"/>
      <c r="K72" s="89"/>
      <c r="L72" s="89"/>
      <c r="M72" s="89">
        <f t="shared" si="5"/>
        <v>471.6175</v>
      </c>
      <c r="N72" s="89">
        <f t="shared" si="6"/>
        <v>59.7825</v>
      </c>
      <c r="O72" s="89">
        <f t="shared" si="7"/>
        <v>411.835</v>
      </c>
    </row>
    <row r="73" s="27" customFormat="1" ht="18" customHeight="1" spans="1:15">
      <c r="A73" s="69" t="s">
        <v>835</v>
      </c>
      <c r="B73" s="69" t="s">
        <v>58</v>
      </c>
      <c r="C73" s="69" t="s">
        <v>873</v>
      </c>
      <c r="D73" s="89">
        <f t="shared" si="2"/>
        <v>75.64</v>
      </c>
      <c r="E73" s="89">
        <f t="shared" si="3"/>
        <v>75.64</v>
      </c>
      <c r="F73" s="89"/>
      <c r="G73" s="89"/>
      <c r="H73" s="89">
        <v>75.64</v>
      </c>
      <c r="I73" s="89">
        <f t="shared" si="4"/>
        <v>0</v>
      </c>
      <c r="J73" s="89"/>
      <c r="K73" s="89"/>
      <c r="L73" s="89"/>
      <c r="M73" s="89">
        <f t="shared" si="5"/>
        <v>1342.61</v>
      </c>
      <c r="N73" s="89">
        <f t="shared" si="6"/>
        <v>170.19</v>
      </c>
      <c r="O73" s="89">
        <f t="shared" si="7"/>
        <v>1172.42</v>
      </c>
    </row>
    <row r="74" s="27" customFormat="1" ht="18" customHeight="1" spans="1:15">
      <c r="A74" s="69" t="s">
        <v>835</v>
      </c>
      <c r="B74" s="69" t="s">
        <v>58</v>
      </c>
      <c r="C74" s="69" t="s">
        <v>874</v>
      </c>
      <c r="D74" s="89">
        <f t="shared" si="2"/>
        <v>20.5</v>
      </c>
      <c r="E74" s="89">
        <f t="shared" si="3"/>
        <v>20.5</v>
      </c>
      <c r="F74" s="89"/>
      <c r="G74" s="89"/>
      <c r="H74" s="89">
        <v>20.5</v>
      </c>
      <c r="I74" s="89">
        <f t="shared" si="4"/>
        <v>0</v>
      </c>
      <c r="J74" s="89"/>
      <c r="K74" s="89"/>
      <c r="L74" s="89"/>
      <c r="M74" s="89">
        <f t="shared" si="5"/>
        <v>363.875</v>
      </c>
      <c r="N74" s="89">
        <f t="shared" si="6"/>
        <v>46.125</v>
      </c>
      <c r="O74" s="89">
        <f t="shared" si="7"/>
        <v>317.75</v>
      </c>
    </row>
    <row r="75" s="27" customFormat="1" ht="18" customHeight="1" spans="1:15">
      <c r="A75" s="69" t="s">
        <v>835</v>
      </c>
      <c r="B75" s="69" t="s">
        <v>58</v>
      </c>
      <c r="C75" s="69" t="s">
        <v>875</v>
      </c>
      <c r="D75" s="89">
        <f t="shared" si="2"/>
        <v>20.5</v>
      </c>
      <c r="E75" s="89">
        <f t="shared" si="3"/>
        <v>20.5</v>
      </c>
      <c r="F75" s="89"/>
      <c r="G75" s="89"/>
      <c r="H75" s="89">
        <v>20.5</v>
      </c>
      <c r="I75" s="89">
        <f t="shared" si="4"/>
        <v>0</v>
      </c>
      <c r="J75" s="89"/>
      <c r="K75" s="89"/>
      <c r="L75" s="89"/>
      <c r="M75" s="89">
        <f t="shared" si="5"/>
        <v>363.875</v>
      </c>
      <c r="N75" s="89">
        <f t="shared" si="6"/>
        <v>46.125</v>
      </c>
      <c r="O75" s="89">
        <f t="shared" si="7"/>
        <v>317.75</v>
      </c>
    </row>
    <row r="76" s="27" customFormat="1" ht="18" customHeight="1" spans="1:15">
      <c r="A76" s="69" t="s">
        <v>835</v>
      </c>
      <c r="B76" s="69" t="s">
        <v>58</v>
      </c>
      <c r="C76" s="69" t="s">
        <v>876</v>
      </c>
      <c r="D76" s="89">
        <f t="shared" si="2"/>
        <v>41.73</v>
      </c>
      <c r="E76" s="89">
        <f t="shared" si="3"/>
        <v>41.73</v>
      </c>
      <c r="F76" s="89"/>
      <c r="G76" s="89"/>
      <c r="H76" s="89">
        <v>41.73</v>
      </c>
      <c r="I76" s="89">
        <f t="shared" si="4"/>
        <v>0</v>
      </c>
      <c r="J76" s="89"/>
      <c r="K76" s="89"/>
      <c r="L76" s="89"/>
      <c r="M76" s="89">
        <f t="shared" si="5"/>
        <v>740.7075</v>
      </c>
      <c r="N76" s="89">
        <f t="shared" si="6"/>
        <v>93.8925</v>
      </c>
      <c r="O76" s="89">
        <f t="shared" si="7"/>
        <v>646.815</v>
      </c>
    </row>
    <row r="77" s="27" customFormat="1" ht="18" customHeight="1" spans="1:15">
      <c r="A77" s="69" t="s">
        <v>835</v>
      </c>
      <c r="B77" s="69" t="s">
        <v>58</v>
      </c>
      <c r="C77" s="69" t="s">
        <v>877</v>
      </c>
      <c r="D77" s="89">
        <f t="shared" ref="D77:D141" si="12">E77+I77</f>
        <v>41.7</v>
      </c>
      <c r="E77" s="89">
        <f t="shared" ref="E77:E141" si="13">F77+G77+H77</f>
        <v>41.7</v>
      </c>
      <c r="F77" s="89"/>
      <c r="G77" s="89"/>
      <c r="H77" s="89">
        <v>41.7</v>
      </c>
      <c r="I77" s="89">
        <f t="shared" ref="I77:I141" si="14">J77+K77+L77</f>
        <v>0</v>
      </c>
      <c r="J77" s="89"/>
      <c r="K77" s="89"/>
      <c r="L77" s="89"/>
      <c r="M77" s="89">
        <f t="shared" ref="M77:M141" si="15">D77*17.75</f>
        <v>740.175</v>
      </c>
      <c r="N77" s="89">
        <f t="shared" ref="N77:N141" si="16">D77*2.25</f>
        <v>93.825</v>
      </c>
      <c r="O77" s="89">
        <f t="shared" ref="O77:O141" si="17">M77-N77</f>
        <v>646.35</v>
      </c>
    </row>
    <row r="78" s="27" customFormat="1" ht="18" customHeight="1" spans="1:15">
      <c r="A78" s="69" t="s">
        <v>835</v>
      </c>
      <c r="B78" s="69" t="s">
        <v>58</v>
      </c>
      <c r="C78" s="69" t="s">
        <v>878</v>
      </c>
      <c r="D78" s="89">
        <f t="shared" si="12"/>
        <v>22.55</v>
      </c>
      <c r="E78" s="89">
        <f t="shared" si="13"/>
        <v>22.55</v>
      </c>
      <c r="F78" s="89"/>
      <c r="G78" s="89"/>
      <c r="H78" s="89">
        <v>22.55</v>
      </c>
      <c r="I78" s="89">
        <f t="shared" si="14"/>
        <v>0</v>
      </c>
      <c r="J78" s="89"/>
      <c r="K78" s="89"/>
      <c r="L78" s="89"/>
      <c r="M78" s="89">
        <f t="shared" si="15"/>
        <v>400.2625</v>
      </c>
      <c r="N78" s="89">
        <f t="shared" si="16"/>
        <v>50.7375</v>
      </c>
      <c r="O78" s="89">
        <f t="shared" si="17"/>
        <v>349.525</v>
      </c>
    </row>
    <row r="79" s="27" customFormat="1" ht="18" customHeight="1" spans="1:15">
      <c r="A79" s="69" t="s">
        <v>835</v>
      </c>
      <c r="B79" s="69" t="s">
        <v>58</v>
      </c>
      <c r="C79" s="69" t="s">
        <v>879</v>
      </c>
      <c r="D79" s="89">
        <f t="shared" si="12"/>
        <v>41.63</v>
      </c>
      <c r="E79" s="89">
        <f t="shared" si="13"/>
        <v>41.63</v>
      </c>
      <c r="F79" s="89"/>
      <c r="G79" s="89"/>
      <c r="H79" s="89">
        <v>41.63</v>
      </c>
      <c r="I79" s="89">
        <f t="shared" si="14"/>
        <v>0</v>
      </c>
      <c r="J79" s="89"/>
      <c r="K79" s="89"/>
      <c r="L79" s="89"/>
      <c r="M79" s="89">
        <f t="shared" si="15"/>
        <v>738.9325</v>
      </c>
      <c r="N79" s="89">
        <f t="shared" si="16"/>
        <v>93.6675</v>
      </c>
      <c r="O79" s="89">
        <f t="shared" si="17"/>
        <v>645.265</v>
      </c>
    </row>
    <row r="80" s="27" customFormat="1" ht="18" customHeight="1" spans="1:15">
      <c r="A80" s="69" t="s">
        <v>835</v>
      </c>
      <c r="B80" s="69" t="s">
        <v>58</v>
      </c>
      <c r="C80" s="69" t="s">
        <v>880</v>
      </c>
      <c r="D80" s="89">
        <f t="shared" si="12"/>
        <v>45.3</v>
      </c>
      <c r="E80" s="89">
        <f t="shared" si="13"/>
        <v>45.3</v>
      </c>
      <c r="F80" s="89"/>
      <c r="G80" s="89"/>
      <c r="H80" s="89">
        <v>45.3</v>
      </c>
      <c r="I80" s="89">
        <f t="shared" si="14"/>
        <v>0</v>
      </c>
      <c r="J80" s="89"/>
      <c r="K80" s="89"/>
      <c r="L80" s="89"/>
      <c r="M80" s="89">
        <f t="shared" si="15"/>
        <v>804.075</v>
      </c>
      <c r="N80" s="89">
        <f t="shared" si="16"/>
        <v>101.925</v>
      </c>
      <c r="O80" s="89">
        <f t="shared" si="17"/>
        <v>702.15</v>
      </c>
    </row>
    <row r="81" s="27" customFormat="1" ht="18" customHeight="1" spans="1:15">
      <c r="A81" s="69" t="s">
        <v>835</v>
      </c>
      <c r="B81" s="69" t="s">
        <v>58</v>
      </c>
      <c r="C81" s="69" t="s">
        <v>881</v>
      </c>
      <c r="D81" s="89">
        <f t="shared" si="12"/>
        <v>26.92</v>
      </c>
      <c r="E81" s="89">
        <f t="shared" si="13"/>
        <v>26.92</v>
      </c>
      <c r="F81" s="89"/>
      <c r="G81" s="89"/>
      <c r="H81" s="89">
        <v>26.92</v>
      </c>
      <c r="I81" s="89">
        <f t="shared" si="14"/>
        <v>0</v>
      </c>
      <c r="J81" s="89"/>
      <c r="K81" s="89"/>
      <c r="L81" s="89"/>
      <c r="M81" s="89">
        <f t="shared" si="15"/>
        <v>477.83</v>
      </c>
      <c r="N81" s="89">
        <f t="shared" si="16"/>
        <v>60.57</v>
      </c>
      <c r="O81" s="89">
        <f t="shared" si="17"/>
        <v>417.26</v>
      </c>
    </row>
    <row r="82" s="27" customFormat="1" ht="18" customHeight="1" spans="1:15">
      <c r="A82" s="69" t="s">
        <v>835</v>
      </c>
      <c r="B82" s="69" t="s">
        <v>58</v>
      </c>
      <c r="C82" s="69" t="s">
        <v>882</v>
      </c>
      <c r="D82" s="89">
        <f t="shared" si="12"/>
        <v>26.92</v>
      </c>
      <c r="E82" s="89">
        <f t="shared" si="13"/>
        <v>26.92</v>
      </c>
      <c r="F82" s="89"/>
      <c r="G82" s="89"/>
      <c r="H82" s="89">
        <v>26.92</v>
      </c>
      <c r="I82" s="89">
        <f t="shared" si="14"/>
        <v>0</v>
      </c>
      <c r="J82" s="89"/>
      <c r="K82" s="89"/>
      <c r="L82" s="89"/>
      <c r="M82" s="89">
        <f t="shared" si="15"/>
        <v>477.83</v>
      </c>
      <c r="N82" s="89">
        <f t="shared" si="16"/>
        <v>60.57</v>
      </c>
      <c r="O82" s="89">
        <f t="shared" si="17"/>
        <v>417.26</v>
      </c>
    </row>
    <row r="83" s="27" customFormat="1" ht="18" customHeight="1" spans="1:15">
      <c r="A83" s="69" t="s">
        <v>835</v>
      </c>
      <c r="B83" s="69" t="s">
        <v>58</v>
      </c>
      <c r="C83" s="69" t="s">
        <v>883</v>
      </c>
      <c r="D83" s="89">
        <f t="shared" si="12"/>
        <v>50.09</v>
      </c>
      <c r="E83" s="89">
        <f t="shared" si="13"/>
        <v>50.09</v>
      </c>
      <c r="F83" s="89"/>
      <c r="G83" s="89"/>
      <c r="H83" s="89">
        <v>50.09</v>
      </c>
      <c r="I83" s="89">
        <f t="shared" si="14"/>
        <v>0</v>
      </c>
      <c r="J83" s="89"/>
      <c r="K83" s="89"/>
      <c r="L83" s="89"/>
      <c r="M83" s="89">
        <f t="shared" si="15"/>
        <v>889.0975</v>
      </c>
      <c r="N83" s="89">
        <f t="shared" si="16"/>
        <v>112.7025</v>
      </c>
      <c r="O83" s="89">
        <f t="shared" si="17"/>
        <v>776.395</v>
      </c>
    </row>
    <row r="84" s="27" customFormat="1" ht="18" customHeight="1" spans="1:15">
      <c r="A84" s="69" t="s">
        <v>835</v>
      </c>
      <c r="B84" s="69" t="s">
        <v>58</v>
      </c>
      <c r="C84" s="69" t="s">
        <v>884</v>
      </c>
      <c r="D84" s="89">
        <f t="shared" si="12"/>
        <v>44.89</v>
      </c>
      <c r="E84" s="89">
        <f t="shared" si="13"/>
        <v>44.89</v>
      </c>
      <c r="F84" s="89"/>
      <c r="G84" s="89"/>
      <c r="H84" s="89">
        <v>44.89</v>
      </c>
      <c r="I84" s="89">
        <f t="shared" si="14"/>
        <v>0</v>
      </c>
      <c r="J84" s="89"/>
      <c r="K84" s="89"/>
      <c r="L84" s="89"/>
      <c r="M84" s="89">
        <f t="shared" si="15"/>
        <v>796.7975</v>
      </c>
      <c r="N84" s="89">
        <f t="shared" si="16"/>
        <v>101.0025</v>
      </c>
      <c r="O84" s="89">
        <f t="shared" si="17"/>
        <v>695.795</v>
      </c>
    </row>
    <row r="85" s="27" customFormat="1" ht="18" customHeight="1" spans="1:15">
      <c r="A85" s="69" t="s">
        <v>835</v>
      </c>
      <c r="B85" s="69" t="s">
        <v>58</v>
      </c>
      <c r="C85" s="69" t="s">
        <v>885</v>
      </c>
      <c r="D85" s="89">
        <f t="shared" si="12"/>
        <v>41.74</v>
      </c>
      <c r="E85" s="89">
        <f t="shared" si="13"/>
        <v>41.74</v>
      </c>
      <c r="F85" s="89"/>
      <c r="G85" s="89"/>
      <c r="H85" s="89">
        <v>41.74</v>
      </c>
      <c r="I85" s="89">
        <f t="shared" si="14"/>
        <v>0</v>
      </c>
      <c r="J85" s="89"/>
      <c r="K85" s="89"/>
      <c r="L85" s="89"/>
      <c r="M85" s="89">
        <f t="shared" si="15"/>
        <v>740.885</v>
      </c>
      <c r="N85" s="89">
        <f t="shared" si="16"/>
        <v>93.915</v>
      </c>
      <c r="O85" s="89">
        <f t="shared" si="17"/>
        <v>646.97</v>
      </c>
    </row>
    <row r="86" s="27" customFormat="1" ht="18" customHeight="1" spans="1:15">
      <c r="A86" s="69" t="s">
        <v>835</v>
      </c>
      <c r="B86" s="69" t="s">
        <v>58</v>
      </c>
      <c r="C86" s="69" t="s">
        <v>886</v>
      </c>
      <c r="D86" s="89">
        <f t="shared" si="12"/>
        <v>7.4</v>
      </c>
      <c r="E86" s="89">
        <f t="shared" si="13"/>
        <v>7.4</v>
      </c>
      <c r="F86" s="89"/>
      <c r="G86" s="89"/>
      <c r="H86" s="89">
        <v>7.4</v>
      </c>
      <c r="I86" s="89">
        <f t="shared" si="14"/>
        <v>0</v>
      </c>
      <c r="J86" s="89"/>
      <c r="K86" s="89"/>
      <c r="L86" s="89"/>
      <c r="M86" s="89">
        <f t="shared" si="15"/>
        <v>131.35</v>
      </c>
      <c r="N86" s="89">
        <f t="shared" si="16"/>
        <v>16.65</v>
      </c>
      <c r="O86" s="89">
        <f t="shared" si="17"/>
        <v>114.7</v>
      </c>
    </row>
    <row r="87" s="27" customFormat="1" ht="18" customHeight="1" spans="1:15">
      <c r="A87" s="69" t="s">
        <v>835</v>
      </c>
      <c r="B87" s="69" t="s">
        <v>58</v>
      </c>
      <c r="C87" s="69" t="s">
        <v>887</v>
      </c>
      <c r="D87" s="89">
        <f t="shared" si="12"/>
        <v>59.14</v>
      </c>
      <c r="E87" s="89">
        <f t="shared" si="13"/>
        <v>59.14</v>
      </c>
      <c r="F87" s="89"/>
      <c r="G87" s="89"/>
      <c r="H87" s="89">
        <v>59.14</v>
      </c>
      <c r="I87" s="89">
        <f t="shared" si="14"/>
        <v>0</v>
      </c>
      <c r="J87" s="89"/>
      <c r="K87" s="89"/>
      <c r="L87" s="89"/>
      <c r="M87" s="89">
        <f t="shared" si="15"/>
        <v>1049.735</v>
      </c>
      <c r="N87" s="89">
        <f t="shared" si="16"/>
        <v>133.065</v>
      </c>
      <c r="O87" s="89">
        <f t="shared" si="17"/>
        <v>916.67</v>
      </c>
    </row>
    <row r="88" s="27" customFormat="1" ht="18" customHeight="1" spans="1:15">
      <c r="A88" s="69" t="s">
        <v>835</v>
      </c>
      <c r="B88" s="69" t="s">
        <v>58</v>
      </c>
      <c r="C88" s="69" t="s">
        <v>888</v>
      </c>
      <c r="D88" s="89">
        <f t="shared" si="12"/>
        <v>44</v>
      </c>
      <c r="E88" s="89">
        <f t="shared" si="13"/>
        <v>44</v>
      </c>
      <c r="F88" s="89"/>
      <c r="G88" s="89"/>
      <c r="H88" s="89">
        <v>44</v>
      </c>
      <c r="I88" s="89">
        <f t="shared" si="14"/>
        <v>0</v>
      </c>
      <c r="J88" s="89"/>
      <c r="K88" s="89"/>
      <c r="L88" s="89"/>
      <c r="M88" s="89">
        <f t="shared" si="15"/>
        <v>781</v>
      </c>
      <c r="N88" s="89">
        <f t="shared" si="16"/>
        <v>99</v>
      </c>
      <c r="O88" s="89">
        <f t="shared" si="17"/>
        <v>682</v>
      </c>
    </row>
    <row r="89" s="27" customFormat="1" ht="18" customHeight="1" spans="1:15">
      <c r="A89" s="69" t="s">
        <v>835</v>
      </c>
      <c r="B89" s="69" t="s">
        <v>58</v>
      </c>
      <c r="C89" s="69" t="s">
        <v>889</v>
      </c>
      <c r="D89" s="89">
        <f t="shared" si="12"/>
        <v>24.98</v>
      </c>
      <c r="E89" s="89">
        <f t="shared" si="13"/>
        <v>24.98</v>
      </c>
      <c r="F89" s="89"/>
      <c r="G89" s="89"/>
      <c r="H89" s="89">
        <v>24.98</v>
      </c>
      <c r="I89" s="89">
        <f t="shared" si="14"/>
        <v>0</v>
      </c>
      <c r="J89" s="89"/>
      <c r="K89" s="89"/>
      <c r="L89" s="89"/>
      <c r="M89" s="89">
        <f t="shared" si="15"/>
        <v>443.395</v>
      </c>
      <c r="N89" s="89">
        <f t="shared" si="16"/>
        <v>56.205</v>
      </c>
      <c r="O89" s="89">
        <f t="shared" si="17"/>
        <v>387.19</v>
      </c>
    </row>
    <row r="90" s="27" customFormat="1" ht="18" customHeight="1" spans="1:15">
      <c r="A90" s="69" t="s">
        <v>835</v>
      </c>
      <c r="B90" s="69" t="s">
        <v>58</v>
      </c>
      <c r="C90" s="69" t="s">
        <v>890</v>
      </c>
      <c r="D90" s="89">
        <f t="shared" si="12"/>
        <v>24.98</v>
      </c>
      <c r="E90" s="89">
        <f t="shared" si="13"/>
        <v>24.98</v>
      </c>
      <c r="F90" s="89"/>
      <c r="G90" s="89"/>
      <c r="H90" s="89">
        <v>24.98</v>
      </c>
      <c r="I90" s="89">
        <f t="shared" si="14"/>
        <v>0</v>
      </c>
      <c r="J90" s="89"/>
      <c r="K90" s="89"/>
      <c r="L90" s="89"/>
      <c r="M90" s="89">
        <f t="shared" si="15"/>
        <v>443.395</v>
      </c>
      <c r="N90" s="89">
        <f t="shared" si="16"/>
        <v>56.205</v>
      </c>
      <c r="O90" s="89">
        <f t="shared" si="17"/>
        <v>387.19</v>
      </c>
    </row>
    <row r="91" s="27" customFormat="1" ht="18" customHeight="1" spans="1:15">
      <c r="A91" s="69" t="s">
        <v>835</v>
      </c>
      <c r="B91" s="69" t="s">
        <v>58</v>
      </c>
      <c r="C91" s="69" t="s">
        <v>891</v>
      </c>
      <c r="D91" s="89">
        <f t="shared" si="12"/>
        <v>22.55</v>
      </c>
      <c r="E91" s="89">
        <f t="shared" si="13"/>
        <v>22.55</v>
      </c>
      <c r="F91" s="89"/>
      <c r="G91" s="89"/>
      <c r="H91" s="89">
        <v>22.55</v>
      </c>
      <c r="I91" s="89">
        <f t="shared" si="14"/>
        <v>0</v>
      </c>
      <c r="J91" s="89"/>
      <c r="K91" s="89"/>
      <c r="L91" s="89"/>
      <c r="M91" s="89">
        <f t="shared" si="15"/>
        <v>400.2625</v>
      </c>
      <c r="N91" s="89">
        <f t="shared" si="16"/>
        <v>50.7375</v>
      </c>
      <c r="O91" s="89">
        <f t="shared" si="17"/>
        <v>349.525</v>
      </c>
    </row>
    <row r="92" s="27" customFormat="1" ht="18" customHeight="1" spans="1:15">
      <c r="A92" s="69" t="s">
        <v>835</v>
      </c>
      <c r="B92" s="69" t="s">
        <v>58</v>
      </c>
      <c r="C92" s="69" t="s">
        <v>892</v>
      </c>
      <c r="D92" s="89">
        <f t="shared" si="12"/>
        <v>26.57</v>
      </c>
      <c r="E92" s="89">
        <f t="shared" si="13"/>
        <v>26.57</v>
      </c>
      <c r="F92" s="89"/>
      <c r="G92" s="89"/>
      <c r="H92" s="89">
        <v>26.57</v>
      </c>
      <c r="I92" s="89">
        <f t="shared" si="14"/>
        <v>0</v>
      </c>
      <c r="J92" s="89"/>
      <c r="K92" s="89"/>
      <c r="L92" s="89"/>
      <c r="M92" s="89">
        <f t="shared" si="15"/>
        <v>471.6175</v>
      </c>
      <c r="N92" s="89">
        <f t="shared" si="16"/>
        <v>59.7825</v>
      </c>
      <c r="O92" s="89">
        <f t="shared" si="17"/>
        <v>411.835</v>
      </c>
    </row>
    <row r="93" s="27" customFormat="1" ht="18" customHeight="1" spans="1:15">
      <c r="A93" s="69" t="s">
        <v>835</v>
      </c>
      <c r="B93" s="69" t="s">
        <v>58</v>
      </c>
      <c r="C93" s="69" t="s">
        <v>893</v>
      </c>
      <c r="D93" s="89">
        <f t="shared" si="12"/>
        <v>75.31</v>
      </c>
      <c r="E93" s="89">
        <f t="shared" si="13"/>
        <v>75.31</v>
      </c>
      <c r="F93" s="89"/>
      <c r="G93" s="89"/>
      <c r="H93" s="89">
        <v>75.31</v>
      </c>
      <c r="I93" s="89">
        <f t="shared" si="14"/>
        <v>0</v>
      </c>
      <c r="J93" s="89"/>
      <c r="K93" s="89"/>
      <c r="L93" s="89"/>
      <c r="M93" s="89">
        <f t="shared" si="15"/>
        <v>1336.7525</v>
      </c>
      <c r="N93" s="89">
        <f t="shared" si="16"/>
        <v>169.4475</v>
      </c>
      <c r="O93" s="89">
        <f t="shared" si="17"/>
        <v>1167.305</v>
      </c>
    </row>
    <row r="94" s="27" customFormat="1" ht="18" customHeight="1" spans="1:15">
      <c r="A94" s="69" t="s">
        <v>835</v>
      </c>
      <c r="B94" s="69" t="s">
        <v>58</v>
      </c>
      <c r="C94" s="69" t="s">
        <v>894</v>
      </c>
      <c r="D94" s="89">
        <f t="shared" si="12"/>
        <v>21.78</v>
      </c>
      <c r="E94" s="89">
        <f t="shared" si="13"/>
        <v>21.78</v>
      </c>
      <c r="F94" s="89"/>
      <c r="G94" s="89"/>
      <c r="H94" s="89">
        <v>21.78</v>
      </c>
      <c r="I94" s="89">
        <f t="shared" si="14"/>
        <v>0</v>
      </c>
      <c r="J94" s="89"/>
      <c r="K94" s="89"/>
      <c r="L94" s="89"/>
      <c r="M94" s="89">
        <f t="shared" si="15"/>
        <v>386.595</v>
      </c>
      <c r="N94" s="89">
        <f t="shared" si="16"/>
        <v>49.005</v>
      </c>
      <c r="O94" s="89">
        <f t="shared" si="17"/>
        <v>337.59</v>
      </c>
    </row>
    <row r="95" s="27" customFormat="1" ht="18" customHeight="1" spans="1:15">
      <c r="A95" s="69" t="s">
        <v>835</v>
      </c>
      <c r="B95" s="69" t="s">
        <v>58</v>
      </c>
      <c r="C95" s="69" t="s">
        <v>895</v>
      </c>
      <c r="D95" s="89">
        <f t="shared" si="12"/>
        <v>36.94</v>
      </c>
      <c r="E95" s="89">
        <f t="shared" si="13"/>
        <v>36.94</v>
      </c>
      <c r="F95" s="89"/>
      <c r="G95" s="89"/>
      <c r="H95" s="89">
        <v>36.94</v>
      </c>
      <c r="I95" s="89">
        <f t="shared" si="14"/>
        <v>0</v>
      </c>
      <c r="J95" s="89"/>
      <c r="K95" s="89"/>
      <c r="L95" s="89"/>
      <c r="M95" s="89">
        <f t="shared" si="15"/>
        <v>655.685</v>
      </c>
      <c r="N95" s="89">
        <f t="shared" si="16"/>
        <v>83.115</v>
      </c>
      <c r="O95" s="89">
        <f t="shared" si="17"/>
        <v>572.57</v>
      </c>
    </row>
    <row r="96" s="27" customFormat="1" ht="18" customHeight="1" spans="1:15">
      <c r="A96" s="69" t="s">
        <v>835</v>
      </c>
      <c r="B96" s="69" t="s">
        <v>58</v>
      </c>
      <c r="C96" s="69" t="s">
        <v>896</v>
      </c>
      <c r="D96" s="89">
        <f t="shared" si="12"/>
        <v>30.16</v>
      </c>
      <c r="E96" s="89">
        <f t="shared" si="13"/>
        <v>30.16</v>
      </c>
      <c r="F96" s="89"/>
      <c r="G96" s="89"/>
      <c r="H96" s="89">
        <v>30.16</v>
      </c>
      <c r="I96" s="89">
        <f t="shared" si="14"/>
        <v>0</v>
      </c>
      <c r="J96" s="89"/>
      <c r="K96" s="89"/>
      <c r="L96" s="89"/>
      <c r="M96" s="89">
        <f t="shared" si="15"/>
        <v>535.34</v>
      </c>
      <c r="N96" s="89">
        <f t="shared" si="16"/>
        <v>67.86</v>
      </c>
      <c r="O96" s="89">
        <f t="shared" si="17"/>
        <v>467.48</v>
      </c>
    </row>
    <row r="97" s="27" customFormat="1" ht="18" customHeight="1" spans="1:15">
      <c r="A97" s="69" t="s">
        <v>835</v>
      </c>
      <c r="B97" s="69" t="s">
        <v>58</v>
      </c>
      <c r="C97" s="69" t="s">
        <v>897</v>
      </c>
      <c r="D97" s="89">
        <f t="shared" si="12"/>
        <v>53.84</v>
      </c>
      <c r="E97" s="89">
        <f t="shared" si="13"/>
        <v>53.84</v>
      </c>
      <c r="F97" s="89"/>
      <c r="G97" s="89"/>
      <c r="H97" s="89">
        <v>53.84</v>
      </c>
      <c r="I97" s="89">
        <f t="shared" si="14"/>
        <v>0</v>
      </c>
      <c r="J97" s="89"/>
      <c r="K97" s="89"/>
      <c r="L97" s="89"/>
      <c r="M97" s="89">
        <f t="shared" si="15"/>
        <v>955.66</v>
      </c>
      <c r="N97" s="89">
        <f t="shared" si="16"/>
        <v>121.14</v>
      </c>
      <c r="O97" s="89">
        <f t="shared" si="17"/>
        <v>834.52</v>
      </c>
    </row>
    <row r="98" s="27" customFormat="1" ht="18" customHeight="1" spans="1:15">
      <c r="A98" s="69" t="s">
        <v>835</v>
      </c>
      <c r="B98" s="69" t="s">
        <v>58</v>
      </c>
      <c r="C98" s="69" t="s">
        <v>898</v>
      </c>
      <c r="D98" s="89">
        <f t="shared" si="12"/>
        <v>23</v>
      </c>
      <c r="E98" s="89">
        <f t="shared" si="13"/>
        <v>23</v>
      </c>
      <c r="F98" s="89"/>
      <c r="G98" s="89"/>
      <c r="H98" s="89">
        <v>23</v>
      </c>
      <c r="I98" s="89">
        <f t="shared" si="14"/>
        <v>0</v>
      </c>
      <c r="J98" s="89"/>
      <c r="K98" s="89"/>
      <c r="L98" s="89"/>
      <c r="M98" s="89">
        <f t="shared" si="15"/>
        <v>408.25</v>
      </c>
      <c r="N98" s="89">
        <f t="shared" si="16"/>
        <v>51.75</v>
      </c>
      <c r="O98" s="89">
        <f t="shared" si="17"/>
        <v>356.5</v>
      </c>
    </row>
    <row r="99" s="27" customFormat="1" ht="18" customHeight="1" spans="1:15">
      <c r="A99" s="69" t="s">
        <v>835</v>
      </c>
      <c r="B99" s="69" t="s">
        <v>58</v>
      </c>
      <c r="C99" s="69" t="s">
        <v>899</v>
      </c>
      <c r="D99" s="89">
        <f t="shared" si="12"/>
        <v>36.6</v>
      </c>
      <c r="E99" s="89">
        <f t="shared" si="13"/>
        <v>36.6</v>
      </c>
      <c r="F99" s="89"/>
      <c r="G99" s="89"/>
      <c r="H99" s="89">
        <v>36.6</v>
      </c>
      <c r="I99" s="89">
        <f t="shared" si="14"/>
        <v>0</v>
      </c>
      <c r="J99" s="89"/>
      <c r="K99" s="89"/>
      <c r="L99" s="89"/>
      <c r="M99" s="89">
        <f t="shared" si="15"/>
        <v>649.65</v>
      </c>
      <c r="N99" s="89">
        <f t="shared" si="16"/>
        <v>82.35</v>
      </c>
      <c r="O99" s="89">
        <f t="shared" si="17"/>
        <v>567.3</v>
      </c>
    </row>
    <row r="100" s="78" customFormat="1" ht="18" customHeight="1" spans="1:15">
      <c r="A100" s="69" t="s">
        <v>835</v>
      </c>
      <c r="B100" s="69" t="s">
        <v>58</v>
      </c>
      <c r="C100" s="69" t="s">
        <v>900</v>
      </c>
      <c r="D100" s="89">
        <f t="shared" si="12"/>
        <v>676.5</v>
      </c>
      <c r="E100" s="89">
        <f t="shared" si="13"/>
        <v>676.5</v>
      </c>
      <c r="F100" s="89"/>
      <c r="G100" s="89">
        <v>676.5</v>
      </c>
      <c r="H100" s="89"/>
      <c r="I100" s="89">
        <f t="shared" si="14"/>
        <v>0</v>
      </c>
      <c r="J100" s="89"/>
      <c r="K100" s="89"/>
      <c r="L100" s="89"/>
      <c r="M100" s="89">
        <f t="shared" si="15"/>
        <v>12007.875</v>
      </c>
      <c r="N100" s="89">
        <f t="shared" si="16"/>
        <v>1522.125</v>
      </c>
      <c r="O100" s="89">
        <f t="shared" si="17"/>
        <v>10485.75</v>
      </c>
    </row>
    <row r="101" s="78" customFormat="1" ht="18" customHeight="1" spans="1:15">
      <c r="A101" s="69" t="s">
        <v>835</v>
      </c>
      <c r="B101" s="69" t="s">
        <v>58</v>
      </c>
      <c r="C101" s="69" t="s">
        <v>901</v>
      </c>
      <c r="D101" s="89">
        <f t="shared" si="12"/>
        <v>41.6</v>
      </c>
      <c r="E101" s="89">
        <f t="shared" si="13"/>
        <v>41.6</v>
      </c>
      <c r="F101" s="89"/>
      <c r="G101" s="89"/>
      <c r="H101" s="89">
        <v>41.6</v>
      </c>
      <c r="I101" s="89"/>
      <c r="J101" s="89"/>
      <c r="K101" s="89"/>
      <c r="L101" s="89"/>
      <c r="M101" s="89">
        <f t="shared" ref="M101" si="18">D101*17.75</f>
        <v>738.4</v>
      </c>
      <c r="N101" s="89">
        <f t="shared" ref="N101" si="19">D101*2.25</f>
        <v>93.6</v>
      </c>
      <c r="O101" s="89">
        <f t="shared" ref="O101" si="20">M101-N101</f>
        <v>644.8</v>
      </c>
    </row>
    <row r="102" s="27" customFormat="1" ht="18" customHeight="1" spans="1:15">
      <c r="A102" s="69" t="s">
        <v>835</v>
      </c>
      <c r="B102" s="69" t="s">
        <v>58</v>
      </c>
      <c r="C102" s="69" t="s">
        <v>902</v>
      </c>
      <c r="D102" s="89">
        <f t="shared" si="12"/>
        <v>45.1</v>
      </c>
      <c r="E102" s="89">
        <f t="shared" si="13"/>
        <v>45.1</v>
      </c>
      <c r="F102" s="89"/>
      <c r="G102" s="89"/>
      <c r="H102" s="89">
        <v>45.1</v>
      </c>
      <c r="I102" s="89">
        <f t="shared" si="14"/>
        <v>0</v>
      </c>
      <c r="J102" s="89"/>
      <c r="K102" s="89"/>
      <c r="L102" s="89"/>
      <c r="M102" s="89">
        <f t="shared" si="15"/>
        <v>800.525</v>
      </c>
      <c r="N102" s="89">
        <f t="shared" si="16"/>
        <v>101.475</v>
      </c>
      <c r="O102" s="89">
        <f t="shared" si="17"/>
        <v>699.05</v>
      </c>
    </row>
    <row r="103" s="27" customFormat="1" ht="18" customHeight="1" spans="1:15">
      <c r="A103" s="69" t="s">
        <v>835</v>
      </c>
      <c r="B103" s="69" t="s">
        <v>58</v>
      </c>
      <c r="C103" s="69" t="s">
        <v>903</v>
      </c>
      <c r="D103" s="89">
        <f t="shared" si="12"/>
        <v>16.7</v>
      </c>
      <c r="E103" s="89">
        <f t="shared" si="13"/>
        <v>16.7</v>
      </c>
      <c r="F103" s="89"/>
      <c r="G103" s="89"/>
      <c r="H103" s="89">
        <v>16.7</v>
      </c>
      <c r="I103" s="89">
        <f t="shared" si="14"/>
        <v>0</v>
      </c>
      <c r="J103" s="89"/>
      <c r="K103" s="89"/>
      <c r="L103" s="89"/>
      <c r="M103" s="89">
        <f t="shared" si="15"/>
        <v>296.425</v>
      </c>
      <c r="N103" s="89">
        <f t="shared" si="16"/>
        <v>37.575</v>
      </c>
      <c r="O103" s="89">
        <f t="shared" si="17"/>
        <v>258.85</v>
      </c>
    </row>
    <row r="104" s="27" customFormat="1" ht="18" customHeight="1" spans="1:15">
      <c r="A104" s="69" t="s">
        <v>835</v>
      </c>
      <c r="B104" s="69" t="s">
        <v>58</v>
      </c>
      <c r="C104" s="69" t="s">
        <v>900</v>
      </c>
      <c r="D104" s="89">
        <f t="shared" si="12"/>
        <v>24.98</v>
      </c>
      <c r="E104" s="89">
        <f t="shared" si="13"/>
        <v>24.98</v>
      </c>
      <c r="F104" s="89"/>
      <c r="G104" s="89"/>
      <c r="H104" s="89">
        <v>24.98</v>
      </c>
      <c r="I104" s="89">
        <f t="shared" si="14"/>
        <v>0</v>
      </c>
      <c r="J104" s="89"/>
      <c r="K104" s="89"/>
      <c r="L104" s="89"/>
      <c r="M104" s="89">
        <f t="shared" si="15"/>
        <v>443.395</v>
      </c>
      <c r="N104" s="89">
        <f t="shared" si="16"/>
        <v>56.205</v>
      </c>
      <c r="O104" s="89">
        <f t="shared" si="17"/>
        <v>387.19</v>
      </c>
    </row>
    <row r="105" s="27" customFormat="1" ht="18" customHeight="1" spans="1:15">
      <c r="A105" s="69" t="s">
        <v>835</v>
      </c>
      <c r="B105" s="69" t="s">
        <v>58</v>
      </c>
      <c r="C105" s="69" t="s">
        <v>904</v>
      </c>
      <c r="D105" s="89">
        <f t="shared" si="12"/>
        <v>53.84</v>
      </c>
      <c r="E105" s="89">
        <f t="shared" si="13"/>
        <v>53.84</v>
      </c>
      <c r="F105" s="89"/>
      <c r="G105" s="89"/>
      <c r="H105" s="89">
        <v>53.84</v>
      </c>
      <c r="I105" s="89">
        <f t="shared" si="14"/>
        <v>0</v>
      </c>
      <c r="J105" s="89"/>
      <c r="K105" s="89"/>
      <c r="L105" s="89"/>
      <c r="M105" s="89">
        <f t="shared" si="15"/>
        <v>955.66</v>
      </c>
      <c r="N105" s="89">
        <f t="shared" si="16"/>
        <v>121.14</v>
      </c>
      <c r="O105" s="89">
        <f t="shared" si="17"/>
        <v>834.52</v>
      </c>
    </row>
    <row r="106" s="27" customFormat="1" ht="18" customHeight="1" spans="1:15">
      <c r="A106" s="69" t="s">
        <v>835</v>
      </c>
      <c r="B106" s="69" t="s">
        <v>58</v>
      </c>
      <c r="C106" s="69" t="s">
        <v>905</v>
      </c>
      <c r="D106" s="89">
        <f t="shared" si="12"/>
        <v>60.3</v>
      </c>
      <c r="E106" s="89">
        <f t="shared" si="13"/>
        <v>60.3</v>
      </c>
      <c r="F106" s="89"/>
      <c r="G106" s="89"/>
      <c r="H106" s="89">
        <v>60.3</v>
      </c>
      <c r="I106" s="89">
        <f t="shared" si="14"/>
        <v>0</v>
      </c>
      <c r="J106" s="89"/>
      <c r="K106" s="89"/>
      <c r="L106" s="89"/>
      <c r="M106" s="89">
        <f t="shared" si="15"/>
        <v>1070.325</v>
      </c>
      <c r="N106" s="89">
        <f t="shared" si="16"/>
        <v>135.675</v>
      </c>
      <c r="O106" s="89">
        <f t="shared" si="17"/>
        <v>934.65</v>
      </c>
    </row>
    <row r="107" s="27" customFormat="1" ht="18" customHeight="1" spans="1:15">
      <c r="A107" s="69" t="s">
        <v>835</v>
      </c>
      <c r="B107" s="69" t="s">
        <v>79</v>
      </c>
      <c r="C107" s="69" t="s">
        <v>906</v>
      </c>
      <c r="D107" s="89">
        <f t="shared" si="12"/>
        <v>42.4</v>
      </c>
      <c r="E107" s="89">
        <f t="shared" si="13"/>
        <v>42.4</v>
      </c>
      <c r="F107" s="89"/>
      <c r="G107" s="89"/>
      <c r="H107" s="89">
        <v>42.4</v>
      </c>
      <c r="I107" s="89">
        <f t="shared" si="14"/>
        <v>0</v>
      </c>
      <c r="J107" s="89"/>
      <c r="K107" s="89"/>
      <c r="L107" s="89"/>
      <c r="M107" s="89">
        <f t="shared" si="15"/>
        <v>752.6</v>
      </c>
      <c r="N107" s="89">
        <f t="shared" si="16"/>
        <v>95.4</v>
      </c>
      <c r="O107" s="89">
        <f t="shared" si="17"/>
        <v>657.2</v>
      </c>
    </row>
    <row r="108" s="27" customFormat="1" ht="18" customHeight="1" spans="1:15">
      <c r="A108" s="69" t="s">
        <v>835</v>
      </c>
      <c r="B108" s="69" t="s">
        <v>79</v>
      </c>
      <c r="C108" s="69" t="s">
        <v>907</v>
      </c>
      <c r="D108" s="89">
        <f t="shared" si="12"/>
        <v>152.2</v>
      </c>
      <c r="E108" s="89">
        <f t="shared" si="13"/>
        <v>152.2</v>
      </c>
      <c r="F108" s="89"/>
      <c r="G108" s="89"/>
      <c r="H108" s="89">
        <v>152.2</v>
      </c>
      <c r="I108" s="89">
        <f t="shared" si="14"/>
        <v>0</v>
      </c>
      <c r="J108" s="89"/>
      <c r="K108" s="89"/>
      <c r="L108" s="89"/>
      <c r="M108" s="89">
        <f t="shared" si="15"/>
        <v>2701.55</v>
      </c>
      <c r="N108" s="89">
        <f t="shared" si="16"/>
        <v>342.45</v>
      </c>
      <c r="O108" s="89">
        <f t="shared" si="17"/>
        <v>2359.1</v>
      </c>
    </row>
    <row r="109" s="27" customFormat="1" ht="18" customHeight="1" spans="1:15">
      <c r="A109" s="69" t="s">
        <v>835</v>
      </c>
      <c r="B109" s="69" t="s">
        <v>79</v>
      </c>
      <c r="C109" s="69" t="s">
        <v>908</v>
      </c>
      <c r="D109" s="89">
        <f t="shared" si="12"/>
        <v>40.4</v>
      </c>
      <c r="E109" s="89">
        <f t="shared" si="13"/>
        <v>40.4</v>
      </c>
      <c r="F109" s="89"/>
      <c r="G109" s="89"/>
      <c r="H109" s="89">
        <v>40.4</v>
      </c>
      <c r="I109" s="89">
        <f t="shared" si="14"/>
        <v>0</v>
      </c>
      <c r="J109" s="89"/>
      <c r="K109" s="89"/>
      <c r="L109" s="89"/>
      <c r="M109" s="89">
        <f t="shared" si="15"/>
        <v>717.1</v>
      </c>
      <c r="N109" s="89">
        <f t="shared" si="16"/>
        <v>90.9</v>
      </c>
      <c r="O109" s="89">
        <f t="shared" si="17"/>
        <v>626.2</v>
      </c>
    </row>
    <row r="110" s="27" customFormat="1" ht="18" customHeight="1" spans="1:15">
      <c r="A110" s="69" t="s">
        <v>835</v>
      </c>
      <c r="B110" s="69" t="s">
        <v>79</v>
      </c>
      <c r="C110" s="69" t="s">
        <v>909</v>
      </c>
      <c r="D110" s="89">
        <f t="shared" si="12"/>
        <v>46.5</v>
      </c>
      <c r="E110" s="89">
        <f t="shared" si="13"/>
        <v>46.5</v>
      </c>
      <c r="F110" s="89"/>
      <c r="G110" s="89"/>
      <c r="H110" s="89">
        <v>46.5</v>
      </c>
      <c r="I110" s="89">
        <f t="shared" si="14"/>
        <v>0</v>
      </c>
      <c r="J110" s="89"/>
      <c r="K110" s="89"/>
      <c r="L110" s="89"/>
      <c r="M110" s="89">
        <f t="shared" si="15"/>
        <v>825.375</v>
      </c>
      <c r="N110" s="89">
        <f t="shared" si="16"/>
        <v>104.625</v>
      </c>
      <c r="O110" s="89">
        <f t="shared" si="17"/>
        <v>720.75</v>
      </c>
    </row>
    <row r="111" s="27" customFormat="1" ht="18" customHeight="1" spans="1:15">
      <c r="A111" s="69" t="s">
        <v>835</v>
      </c>
      <c r="B111" s="69" t="s">
        <v>79</v>
      </c>
      <c r="C111" s="69" t="s">
        <v>910</v>
      </c>
      <c r="D111" s="89">
        <f t="shared" si="12"/>
        <v>23.7</v>
      </c>
      <c r="E111" s="89">
        <f t="shared" si="13"/>
        <v>23.7</v>
      </c>
      <c r="F111" s="89"/>
      <c r="G111" s="89"/>
      <c r="H111" s="89">
        <v>23.7</v>
      </c>
      <c r="I111" s="89">
        <f t="shared" si="14"/>
        <v>0</v>
      </c>
      <c r="J111" s="89"/>
      <c r="K111" s="89"/>
      <c r="L111" s="89"/>
      <c r="M111" s="89">
        <f t="shared" si="15"/>
        <v>420.675</v>
      </c>
      <c r="N111" s="89">
        <f t="shared" si="16"/>
        <v>53.325</v>
      </c>
      <c r="O111" s="89">
        <f t="shared" si="17"/>
        <v>367.35</v>
      </c>
    </row>
    <row r="112" s="27" customFormat="1" ht="18" customHeight="1" spans="1:15">
      <c r="A112" s="69" t="s">
        <v>835</v>
      </c>
      <c r="B112" s="69" t="s">
        <v>79</v>
      </c>
      <c r="C112" s="69" t="s">
        <v>911</v>
      </c>
      <c r="D112" s="89">
        <f t="shared" si="12"/>
        <v>95</v>
      </c>
      <c r="E112" s="89">
        <f t="shared" si="13"/>
        <v>95</v>
      </c>
      <c r="F112" s="89"/>
      <c r="G112" s="89"/>
      <c r="H112" s="89">
        <v>95</v>
      </c>
      <c r="I112" s="89">
        <f t="shared" si="14"/>
        <v>0</v>
      </c>
      <c r="J112" s="89"/>
      <c r="K112" s="89"/>
      <c r="L112" s="89"/>
      <c r="M112" s="89">
        <f t="shared" si="15"/>
        <v>1686.25</v>
      </c>
      <c r="N112" s="89">
        <f t="shared" si="16"/>
        <v>213.75</v>
      </c>
      <c r="O112" s="89">
        <f t="shared" si="17"/>
        <v>1472.5</v>
      </c>
    </row>
    <row r="113" s="27" customFormat="1" ht="18" customHeight="1" spans="1:15">
      <c r="A113" s="69" t="s">
        <v>835</v>
      </c>
      <c r="B113" s="69" t="s">
        <v>79</v>
      </c>
      <c r="C113" s="69" t="s">
        <v>912</v>
      </c>
      <c r="D113" s="89">
        <f t="shared" si="12"/>
        <v>94.7</v>
      </c>
      <c r="E113" s="89">
        <f t="shared" si="13"/>
        <v>94.7</v>
      </c>
      <c r="F113" s="89"/>
      <c r="G113" s="89"/>
      <c r="H113" s="89">
        <v>94.7</v>
      </c>
      <c r="I113" s="89">
        <f t="shared" si="14"/>
        <v>0</v>
      </c>
      <c r="J113" s="89"/>
      <c r="K113" s="89"/>
      <c r="L113" s="89"/>
      <c r="M113" s="89">
        <f t="shared" si="15"/>
        <v>1680.925</v>
      </c>
      <c r="N113" s="89">
        <f t="shared" si="16"/>
        <v>213.075</v>
      </c>
      <c r="O113" s="89">
        <f t="shared" si="17"/>
        <v>1467.85</v>
      </c>
    </row>
    <row r="114" s="27" customFormat="1" ht="18" customHeight="1" spans="1:15">
      <c r="A114" s="69" t="s">
        <v>835</v>
      </c>
      <c r="B114" s="69" t="s">
        <v>79</v>
      </c>
      <c r="C114" s="69" t="s">
        <v>913</v>
      </c>
      <c r="D114" s="89">
        <f t="shared" si="12"/>
        <v>69.4</v>
      </c>
      <c r="E114" s="89">
        <f t="shared" si="13"/>
        <v>69.4</v>
      </c>
      <c r="F114" s="89"/>
      <c r="G114" s="89"/>
      <c r="H114" s="89">
        <v>69.4</v>
      </c>
      <c r="I114" s="89">
        <f t="shared" si="14"/>
        <v>0</v>
      </c>
      <c r="J114" s="89"/>
      <c r="K114" s="89"/>
      <c r="L114" s="89"/>
      <c r="M114" s="89">
        <f t="shared" si="15"/>
        <v>1231.85</v>
      </c>
      <c r="N114" s="89">
        <f t="shared" si="16"/>
        <v>156.15</v>
      </c>
      <c r="O114" s="89">
        <f t="shared" si="17"/>
        <v>1075.7</v>
      </c>
    </row>
    <row r="115" s="27" customFormat="1" ht="18" customHeight="1" spans="1:15">
      <c r="A115" s="69" t="s">
        <v>835</v>
      </c>
      <c r="B115" s="69" t="s">
        <v>79</v>
      </c>
      <c r="C115" s="69" t="s">
        <v>914</v>
      </c>
      <c r="D115" s="89">
        <f t="shared" si="12"/>
        <v>19.2</v>
      </c>
      <c r="E115" s="89">
        <f t="shared" si="13"/>
        <v>19.2</v>
      </c>
      <c r="F115" s="89"/>
      <c r="G115" s="89"/>
      <c r="H115" s="89">
        <v>19.2</v>
      </c>
      <c r="I115" s="89">
        <f t="shared" si="14"/>
        <v>0</v>
      </c>
      <c r="J115" s="89"/>
      <c r="K115" s="89"/>
      <c r="L115" s="89"/>
      <c r="M115" s="89">
        <f t="shared" si="15"/>
        <v>340.8</v>
      </c>
      <c r="N115" s="89">
        <f t="shared" si="16"/>
        <v>43.2</v>
      </c>
      <c r="O115" s="89">
        <f t="shared" si="17"/>
        <v>297.6</v>
      </c>
    </row>
    <row r="116" s="27" customFormat="1" ht="18" customHeight="1" spans="1:15">
      <c r="A116" s="69" t="s">
        <v>835</v>
      </c>
      <c r="B116" s="69" t="s">
        <v>79</v>
      </c>
      <c r="C116" s="69" t="s">
        <v>915</v>
      </c>
      <c r="D116" s="89">
        <f t="shared" si="12"/>
        <v>110.2</v>
      </c>
      <c r="E116" s="89">
        <f t="shared" si="13"/>
        <v>110.2</v>
      </c>
      <c r="F116" s="89"/>
      <c r="G116" s="89"/>
      <c r="H116" s="89">
        <v>110.2</v>
      </c>
      <c r="I116" s="89">
        <f t="shared" si="14"/>
        <v>0</v>
      </c>
      <c r="J116" s="89"/>
      <c r="K116" s="89"/>
      <c r="L116" s="89"/>
      <c r="M116" s="89">
        <f t="shared" si="15"/>
        <v>1956.05</v>
      </c>
      <c r="N116" s="89">
        <f t="shared" si="16"/>
        <v>247.95</v>
      </c>
      <c r="O116" s="89">
        <f t="shared" si="17"/>
        <v>1708.1</v>
      </c>
    </row>
    <row r="117" s="27" customFormat="1" ht="18" customHeight="1" spans="1:15">
      <c r="A117" s="69" t="s">
        <v>835</v>
      </c>
      <c r="B117" s="69" t="s">
        <v>79</v>
      </c>
      <c r="C117" s="69" t="s">
        <v>916</v>
      </c>
      <c r="D117" s="89">
        <f t="shared" si="12"/>
        <v>70</v>
      </c>
      <c r="E117" s="89">
        <f t="shared" si="13"/>
        <v>70</v>
      </c>
      <c r="F117" s="89"/>
      <c r="G117" s="89"/>
      <c r="H117" s="89">
        <v>70</v>
      </c>
      <c r="I117" s="89">
        <f t="shared" si="14"/>
        <v>0</v>
      </c>
      <c r="J117" s="89"/>
      <c r="K117" s="89"/>
      <c r="L117" s="89"/>
      <c r="M117" s="89">
        <f t="shared" si="15"/>
        <v>1242.5</v>
      </c>
      <c r="N117" s="89">
        <f t="shared" si="16"/>
        <v>157.5</v>
      </c>
      <c r="O117" s="89">
        <f t="shared" si="17"/>
        <v>1085</v>
      </c>
    </row>
    <row r="118" s="27" customFormat="1" ht="18" customHeight="1" spans="1:15">
      <c r="A118" s="69" t="s">
        <v>835</v>
      </c>
      <c r="B118" s="69" t="s">
        <v>79</v>
      </c>
      <c r="C118" s="69" t="s">
        <v>917</v>
      </c>
      <c r="D118" s="89">
        <f t="shared" si="12"/>
        <v>211.4</v>
      </c>
      <c r="E118" s="89">
        <f t="shared" si="13"/>
        <v>211.4</v>
      </c>
      <c r="F118" s="89"/>
      <c r="G118" s="89">
        <v>122</v>
      </c>
      <c r="H118" s="89">
        <v>89.4</v>
      </c>
      <c r="I118" s="89">
        <f t="shared" si="14"/>
        <v>0</v>
      </c>
      <c r="J118" s="89"/>
      <c r="K118" s="89"/>
      <c r="L118" s="89"/>
      <c r="M118" s="89">
        <f t="shared" si="15"/>
        <v>3752.35</v>
      </c>
      <c r="N118" s="89">
        <f t="shared" si="16"/>
        <v>475.65</v>
      </c>
      <c r="O118" s="89">
        <f t="shared" si="17"/>
        <v>3276.7</v>
      </c>
    </row>
    <row r="119" ht="18" customHeight="1" spans="1:15">
      <c r="A119" s="69" t="s">
        <v>835</v>
      </c>
      <c r="B119" s="69" t="s">
        <v>79</v>
      </c>
      <c r="C119" s="69" t="s">
        <v>918</v>
      </c>
      <c r="D119" s="89">
        <f t="shared" si="12"/>
        <v>57</v>
      </c>
      <c r="E119" s="89">
        <f t="shared" si="13"/>
        <v>57</v>
      </c>
      <c r="F119" s="89"/>
      <c r="G119" s="89"/>
      <c r="H119" s="89">
        <v>57</v>
      </c>
      <c r="I119" s="89">
        <f t="shared" si="14"/>
        <v>0</v>
      </c>
      <c r="J119" s="89"/>
      <c r="K119" s="89"/>
      <c r="L119" s="89"/>
      <c r="M119" s="89">
        <f t="shared" si="15"/>
        <v>1011.75</v>
      </c>
      <c r="N119" s="89">
        <f t="shared" si="16"/>
        <v>128.25</v>
      </c>
      <c r="O119" s="89">
        <f t="shared" si="17"/>
        <v>883.5</v>
      </c>
    </row>
    <row r="120" ht="18" customHeight="1" spans="1:15">
      <c r="A120" s="69" t="s">
        <v>835</v>
      </c>
      <c r="B120" s="69" t="s">
        <v>79</v>
      </c>
      <c r="C120" s="69" t="s">
        <v>919</v>
      </c>
      <c r="D120" s="89">
        <f t="shared" si="12"/>
        <v>89</v>
      </c>
      <c r="E120" s="89">
        <f t="shared" si="13"/>
        <v>89</v>
      </c>
      <c r="F120" s="89"/>
      <c r="G120" s="89"/>
      <c r="H120" s="89">
        <v>89</v>
      </c>
      <c r="I120" s="89">
        <f t="shared" si="14"/>
        <v>0</v>
      </c>
      <c r="J120" s="89"/>
      <c r="K120" s="89"/>
      <c r="L120" s="89"/>
      <c r="M120" s="89">
        <f t="shared" si="15"/>
        <v>1579.75</v>
      </c>
      <c r="N120" s="89">
        <f t="shared" si="16"/>
        <v>200.25</v>
      </c>
      <c r="O120" s="89">
        <f t="shared" si="17"/>
        <v>1379.5</v>
      </c>
    </row>
    <row r="121" ht="18" customHeight="1" spans="1:15">
      <c r="A121" s="69" t="s">
        <v>835</v>
      </c>
      <c r="B121" s="69" t="s">
        <v>79</v>
      </c>
      <c r="C121" s="69" t="s">
        <v>920</v>
      </c>
      <c r="D121" s="89">
        <f t="shared" si="12"/>
        <v>74.3</v>
      </c>
      <c r="E121" s="89">
        <f t="shared" si="13"/>
        <v>74.3</v>
      </c>
      <c r="F121" s="89"/>
      <c r="G121" s="89"/>
      <c r="H121" s="89">
        <v>74.3</v>
      </c>
      <c r="I121" s="89">
        <f t="shared" si="14"/>
        <v>0</v>
      </c>
      <c r="J121" s="89"/>
      <c r="K121" s="89"/>
      <c r="L121" s="89"/>
      <c r="M121" s="89">
        <f t="shared" si="15"/>
        <v>1318.825</v>
      </c>
      <c r="N121" s="89">
        <f t="shared" si="16"/>
        <v>167.175</v>
      </c>
      <c r="O121" s="89">
        <f t="shared" si="17"/>
        <v>1151.65</v>
      </c>
    </row>
    <row r="122" s="27" customFormat="1" ht="18" customHeight="1" spans="1:15">
      <c r="A122" s="69" t="s">
        <v>835</v>
      </c>
      <c r="B122" s="69" t="s">
        <v>79</v>
      </c>
      <c r="C122" s="69" t="s">
        <v>921</v>
      </c>
      <c r="D122" s="89">
        <f t="shared" si="12"/>
        <v>105.5</v>
      </c>
      <c r="E122" s="89">
        <f t="shared" si="13"/>
        <v>105.5</v>
      </c>
      <c r="F122" s="89"/>
      <c r="G122" s="89"/>
      <c r="H122" s="89">
        <v>105.5</v>
      </c>
      <c r="I122" s="89">
        <f t="shared" si="14"/>
        <v>0</v>
      </c>
      <c r="J122" s="89"/>
      <c r="K122" s="89"/>
      <c r="L122" s="89"/>
      <c r="M122" s="89">
        <f t="shared" si="15"/>
        <v>1872.625</v>
      </c>
      <c r="N122" s="89">
        <f t="shared" si="16"/>
        <v>237.375</v>
      </c>
      <c r="O122" s="89">
        <f t="shared" si="17"/>
        <v>1635.25</v>
      </c>
    </row>
    <row r="123" ht="18" customHeight="1" spans="1:15">
      <c r="A123" s="69" t="s">
        <v>835</v>
      </c>
      <c r="B123" s="69" t="s">
        <v>79</v>
      </c>
      <c r="C123" s="69" t="s">
        <v>922</v>
      </c>
      <c r="D123" s="89">
        <f t="shared" si="12"/>
        <v>40.8</v>
      </c>
      <c r="E123" s="89">
        <f t="shared" si="13"/>
        <v>40.8</v>
      </c>
      <c r="F123" s="89"/>
      <c r="G123" s="89"/>
      <c r="H123" s="89">
        <v>40.8</v>
      </c>
      <c r="I123" s="89">
        <f t="shared" si="14"/>
        <v>0</v>
      </c>
      <c r="J123" s="89"/>
      <c r="K123" s="89"/>
      <c r="L123" s="89"/>
      <c r="M123" s="89">
        <f t="shared" si="15"/>
        <v>724.2</v>
      </c>
      <c r="N123" s="89">
        <f t="shared" si="16"/>
        <v>91.8</v>
      </c>
      <c r="O123" s="89">
        <f t="shared" si="17"/>
        <v>632.4</v>
      </c>
    </row>
    <row r="124" ht="18" customHeight="1" spans="1:15">
      <c r="A124" s="69" t="s">
        <v>835</v>
      </c>
      <c r="B124" s="69" t="s">
        <v>79</v>
      </c>
      <c r="C124" s="69" t="s">
        <v>923</v>
      </c>
      <c r="D124" s="89">
        <f t="shared" si="12"/>
        <v>38.4</v>
      </c>
      <c r="E124" s="89">
        <f t="shared" si="13"/>
        <v>38.4</v>
      </c>
      <c r="F124" s="89"/>
      <c r="G124" s="89"/>
      <c r="H124" s="89">
        <v>38.4</v>
      </c>
      <c r="I124" s="89">
        <f t="shared" si="14"/>
        <v>0</v>
      </c>
      <c r="J124" s="89"/>
      <c r="K124" s="89"/>
      <c r="L124" s="89"/>
      <c r="M124" s="89">
        <f t="shared" si="15"/>
        <v>681.6</v>
      </c>
      <c r="N124" s="89">
        <f t="shared" si="16"/>
        <v>86.4</v>
      </c>
      <c r="O124" s="89">
        <f t="shared" si="17"/>
        <v>595.2</v>
      </c>
    </row>
    <row r="125" ht="18" customHeight="1" spans="1:15">
      <c r="A125" s="69" t="s">
        <v>835</v>
      </c>
      <c r="B125" s="69" t="s">
        <v>93</v>
      </c>
      <c r="C125" s="69" t="s">
        <v>924</v>
      </c>
      <c r="D125" s="89">
        <f t="shared" si="12"/>
        <v>155</v>
      </c>
      <c r="E125" s="89">
        <f t="shared" si="13"/>
        <v>155</v>
      </c>
      <c r="F125" s="89"/>
      <c r="G125" s="89"/>
      <c r="H125" s="89">
        <v>155</v>
      </c>
      <c r="I125" s="89">
        <f t="shared" si="14"/>
        <v>0</v>
      </c>
      <c r="J125" s="89"/>
      <c r="K125" s="89"/>
      <c r="L125" s="89"/>
      <c r="M125" s="89">
        <f t="shared" si="15"/>
        <v>2751.25</v>
      </c>
      <c r="N125" s="89">
        <f t="shared" si="16"/>
        <v>348.75</v>
      </c>
      <c r="O125" s="89">
        <f t="shared" si="17"/>
        <v>2402.5</v>
      </c>
    </row>
    <row r="126" ht="18" customHeight="1" spans="1:15">
      <c r="A126" s="69" t="s">
        <v>835</v>
      </c>
      <c r="B126" s="93" t="s">
        <v>103</v>
      </c>
      <c r="C126" s="69" t="s">
        <v>925</v>
      </c>
      <c r="D126" s="89">
        <f t="shared" si="12"/>
        <v>16.3</v>
      </c>
      <c r="E126" s="89">
        <f t="shared" si="13"/>
        <v>16.3</v>
      </c>
      <c r="F126" s="89"/>
      <c r="G126" s="89"/>
      <c r="H126" s="89">
        <v>16.3</v>
      </c>
      <c r="I126" s="89">
        <f t="shared" si="14"/>
        <v>0</v>
      </c>
      <c r="J126" s="89"/>
      <c r="K126" s="89"/>
      <c r="L126" s="89"/>
      <c r="M126" s="89">
        <f t="shared" si="15"/>
        <v>289.325</v>
      </c>
      <c r="N126" s="89">
        <f t="shared" si="16"/>
        <v>36.675</v>
      </c>
      <c r="O126" s="89">
        <f t="shared" si="17"/>
        <v>252.65</v>
      </c>
    </row>
    <row r="127" ht="18" customHeight="1" spans="1:15">
      <c r="A127" s="69" t="s">
        <v>835</v>
      </c>
      <c r="B127" s="93" t="s">
        <v>103</v>
      </c>
      <c r="C127" s="69" t="s">
        <v>926</v>
      </c>
      <c r="D127" s="89">
        <f t="shared" si="12"/>
        <v>28.6</v>
      </c>
      <c r="E127" s="89">
        <f t="shared" si="13"/>
        <v>28.6</v>
      </c>
      <c r="F127" s="89"/>
      <c r="G127" s="89"/>
      <c r="H127" s="89">
        <v>28.6</v>
      </c>
      <c r="I127" s="89">
        <f t="shared" si="14"/>
        <v>0</v>
      </c>
      <c r="J127" s="89"/>
      <c r="K127" s="89"/>
      <c r="L127" s="89"/>
      <c r="M127" s="89">
        <f t="shared" si="15"/>
        <v>507.65</v>
      </c>
      <c r="N127" s="89">
        <f t="shared" si="16"/>
        <v>64.35</v>
      </c>
      <c r="O127" s="89">
        <f t="shared" si="17"/>
        <v>443.3</v>
      </c>
    </row>
    <row r="128" ht="18" customHeight="1" spans="1:15">
      <c r="A128" s="69" t="s">
        <v>835</v>
      </c>
      <c r="B128" s="93" t="s">
        <v>103</v>
      </c>
      <c r="C128" s="69" t="s">
        <v>927</v>
      </c>
      <c r="D128" s="89">
        <f t="shared" si="12"/>
        <v>23.1</v>
      </c>
      <c r="E128" s="89">
        <f t="shared" si="13"/>
        <v>23.1</v>
      </c>
      <c r="F128" s="89"/>
      <c r="G128" s="89"/>
      <c r="H128" s="89">
        <v>23.1</v>
      </c>
      <c r="I128" s="89">
        <f t="shared" si="14"/>
        <v>0</v>
      </c>
      <c r="J128" s="89"/>
      <c r="K128" s="89"/>
      <c r="L128" s="89"/>
      <c r="M128" s="89">
        <f t="shared" si="15"/>
        <v>410.025</v>
      </c>
      <c r="N128" s="89">
        <f t="shared" si="16"/>
        <v>51.975</v>
      </c>
      <c r="O128" s="89">
        <f t="shared" si="17"/>
        <v>358.05</v>
      </c>
    </row>
    <row r="129" ht="18" customHeight="1" spans="1:15">
      <c r="A129" s="69" t="s">
        <v>835</v>
      </c>
      <c r="B129" s="93" t="s">
        <v>103</v>
      </c>
      <c r="C129" s="69" t="s">
        <v>928</v>
      </c>
      <c r="D129" s="89">
        <f t="shared" si="12"/>
        <v>20.4</v>
      </c>
      <c r="E129" s="89">
        <f t="shared" si="13"/>
        <v>20.4</v>
      </c>
      <c r="F129" s="89"/>
      <c r="G129" s="89"/>
      <c r="H129" s="89">
        <v>20.4</v>
      </c>
      <c r="I129" s="89">
        <f t="shared" si="14"/>
        <v>0</v>
      </c>
      <c r="J129" s="89"/>
      <c r="K129" s="89"/>
      <c r="L129" s="89"/>
      <c r="M129" s="89">
        <f t="shared" si="15"/>
        <v>362.1</v>
      </c>
      <c r="N129" s="89">
        <f t="shared" si="16"/>
        <v>45.9</v>
      </c>
      <c r="O129" s="89">
        <f t="shared" si="17"/>
        <v>316.2</v>
      </c>
    </row>
    <row r="130" ht="18" customHeight="1" spans="1:15">
      <c r="A130" s="69" t="s">
        <v>835</v>
      </c>
      <c r="B130" s="93" t="s">
        <v>103</v>
      </c>
      <c r="C130" s="69" t="s">
        <v>929</v>
      </c>
      <c r="D130" s="89">
        <f t="shared" si="12"/>
        <v>17.4</v>
      </c>
      <c r="E130" s="89">
        <f t="shared" si="13"/>
        <v>17.4</v>
      </c>
      <c r="F130" s="89"/>
      <c r="G130" s="89"/>
      <c r="H130" s="89">
        <v>17.4</v>
      </c>
      <c r="I130" s="89">
        <f t="shared" si="14"/>
        <v>0</v>
      </c>
      <c r="J130" s="89"/>
      <c r="K130" s="89"/>
      <c r="L130" s="89"/>
      <c r="M130" s="89">
        <f t="shared" si="15"/>
        <v>308.85</v>
      </c>
      <c r="N130" s="89">
        <f t="shared" si="16"/>
        <v>39.15</v>
      </c>
      <c r="O130" s="89">
        <f t="shared" si="17"/>
        <v>269.7</v>
      </c>
    </row>
    <row r="131" ht="18" customHeight="1" spans="1:15">
      <c r="A131" s="69" t="s">
        <v>835</v>
      </c>
      <c r="B131" s="93" t="s">
        <v>103</v>
      </c>
      <c r="C131" s="69" t="s">
        <v>930</v>
      </c>
      <c r="D131" s="89">
        <f t="shared" si="12"/>
        <v>34.7</v>
      </c>
      <c r="E131" s="89">
        <f t="shared" si="13"/>
        <v>34.7</v>
      </c>
      <c r="F131" s="89"/>
      <c r="G131" s="89"/>
      <c r="H131" s="89">
        <v>34.7</v>
      </c>
      <c r="I131" s="89">
        <f t="shared" si="14"/>
        <v>0</v>
      </c>
      <c r="J131" s="89"/>
      <c r="K131" s="89"/>
      <c r="L131" s="89"/>
      <c r="M131" s="89">
        <f t="shared" si="15"/>
        <v>615.925</v>
      </c>
      <c r="N131" s="89">
        <f t="shared" si="16"/>
        <v>78.075</v>
      </c>
      <c r="O131" s="89">
        <f t="shared" si="17"/>
        <v>537.85</v>
      </c>
    </row>
    <row r="132" ht="18" customHeight="1" spans="1:15">
      <c r="A132" s="69" t="s">
        <v>835</v>
      </c>
      <c r="B132" s="69" t="s">
        <v>103</v>
      </c>
      <c r="C132" s="69" t="s">
        <v>931</v>
      </c>
      <c r="D132" s="89">
        <f t="shared" si="12"/>
        <v>4.7</v>
      </c>
      <c r="E132" s="89">
        <f t="shared" si="13"/>
        <v>4.7</v>
      </c>
      <c r="F132" s="89"/>
      <c r="G132" s="89"/>
      <c r="H132" s="89">
        <v>4.7</v>
      </c>
      <c r="I132" s="89">
        <f t="shared" si="14"/>
        <v>0</v>
      </c>
      <c r="J132" s="89"/>
      <c r="K132" s="89"/>
      <c r="L132" s="89"/>
      <c r="M132" s="89">
        <f t="shared" si="15"/>
        <v>83.425</v>
      </c>
      <c r="N132" s="89">
        <f t="shared" si="16"/>
        <v>10.575</v>
      </c>
      <c r="O132" s="89">
        <f t="shared" si="17"/>
        <v>72.85</v>
      </c>
    </row>
    <row r="133" ht="18" customHeight="1" spans="1:15">
      <c r="A133" s="69" t="s">
        <v>835</v>
      </c>
      <c r="B133" s="93" t="s">
        <v>103</v>
      </c>
      <c r="C133" s="93" t="s">
        <v>932</v>
      </c>
      <c r="D133" s="89">
        <f t="shared" si="12"/>
        <v>33</v>
      </c>
      <c r="E133" s="89">
        <f t="shared" si="13"/>
        <v>33</v>
      </c>
      <c r="F133" s="94"/>
      <c r="G133" s="94"/>
      <c r="H133" s="94">
        <v>33</v>
      </c>
      <c r="I133" s="94">
        <f t="shared" si="14"/>
        <v>0</v>
      </c>
      <c r="J133" s="94"/>
      <c r="K133" s="94"/>
      <c r="L133" s="94"/>
      <c r="M133" s="89">
        <f t="shared" si="15"/>
        <v>585.75</v>
      </c>
      <c r="N133" s="89">
        <f t="shared" si="16"/>
        <v>74.25</v>
      </c>
      <c r="O133" s="89">
        <f t="shared" si="17"/>
        <v>511.5</v>
      </c>
    </row>
    <row r="134" ht="18" customHeight="1" spans="1:15">
      <c r="A134" s="69" t="s">
        <v>835</v>
      </c>
      <c r="B134" s="93" t="s">
        <v>103</v>
      </c>
      <c r="C134" s="69" t="s">
        <v>933</v>
      </c>
      <c r="D134" s="89">
        <f t="shared" si="12"/>
        <v>18.5</v>
      </c>
      <c r="E134" s="89">
        <f t="shared" si="13"/>
        <v>18.5</v>
      </c>
      <c r="F134" s="89"/>
      <c r="G134" s="89"/>
      <c r="H134" s="89">
        <v>18.5</v>
      </c>
      <c r="I134" s="89">
        <f t="shared" si="14"/>
        <v>0</v>
      </c>
      <c r="J134" s="89"/>
      <c r="K134" s="89"/>
      <c r="L134" s="89"/>
      <c r="M134" s="89">
        <f t="shared" si="15"/>
        <v>328.375</v>
      </c>
      <c r="N134" s="89">
        <f t="shared" si="16"/>
        <v>41.625</v>
      </c>
      <c r="O134" s="89">
        <f t="shared" si="17"/>
        <v>286.75</v>
      </c>
    </row>
    <row r="135" ht="18" customHeight="1" spans="1:15">
      <c r="A135" s="69" t="s">
        <v>835</v>
      </c>
      <c r="B135" s="93" t="s">
        <v>103</v>
      </c>
      <c r="C135" s="69" t="s">
        <v>934</v>
      </c>
      <c r="D135" s="89">
        <f t="shared" si="12"/>
        <v>18.8</v>
      </c>
      <c r="E135" s="89">
        <f t="shared" si="13"/>
        <v>18.8</v>
      </c>
      <c r="F135" s="89"/>
      <c r="G135" s="89"/>
      <c r="H135" s="89">
        <v>18.8</v>
      </c>
      <c r="I135" s="89">
        <f t="shared" si="14"/>
        <v>0</v>
      </c>
      <c r="J135" s="89"/>
      <c r="K135" s="89"/>
      <c r="L135" s="89"/>
      <c r="M135" s="89">
        <f t="shared" si="15"/>
        <v>333.7</v>
      </c>
      <c r="N135" s="89">
        <f t="shared" si="16"/>
        <v>42.3</v>
      </c>
      <c r="O135" s="89">
        <f t="shared" si="17"/>
        <v>291.4</v>
      </c>
    </row>
    <row r="136" ht="18" customHeight="1" spans="1:15">
      <c r="A136" s="69" t="s">
        <v>835</v>
      </c>
      <c r="B136" s="93" t="s">
        <v>103</v>
      </c>
      <c r="C136" s="69" t="s">
        <v>935</v>
      </c>
      <c r="D136" s="89">
        <f t="shared" si="12"/>
        <v>31</v>
      </c>
      <c r="E136" s="89">
        <f t="shared" si="13"/>
        <v>31</v>
      </c>
      <c r="F136" s="89"/>
      <c r="G136" s="89"/>
      <c r="H136" s="89">
        <v>31</v>
      </c>
      <c r="I136" s="89">
        <f t="shared" si="14"/>
        <v>0</v>
      </c>
      <c r="J136" s="89"/>
      <c r="K136" s="89"/>
      <c r="L136" s="89"/>
      <c r="M136" s="89">
        <f t="shared" si="15"/>
        <v>550.25</v>
      </c>
      <c r="N136" s="89">
        <f t="shared" si="16"/>
        <v>69.75</v>
      </c>
      <c r="O136" s="89">
        <f t="shared" si="17"/>
        <v>480.5</v>
      </c>
    </row>
    <row r="137" ht="18" customHeight="1" spans="1:15">
      <c r="A137" s="69" t="s">
        <v>835</v>
      </c>
      <c r="B137" s="93" t="s">
        <v>103</v>
      </c>
      <c r="C137" s="69" t="s">
        <v>936</v>
      </c>
      <c r="D137" s="89">
        <f t="shared" si="12"/>
        <v>16.4</v>
      </c>
      <c r="E137" s="89">
        <f t="shared" si="13"/>
        <v>16.4</v>
      </c>
      <c r="F137" s="89"/>
      <c r="G137" s="89"/>
      <c r="H137" s="89">
        <v>16.4</v>
      </c>
      <c r="I137" s="89">
        <f t="shared" si="14"/>
        <v>0</v>
      </c>
      <c r="J137" s="89"/>
      <c r="K137" s="89"/>
      <c r="L137" s="89"/>
      <c r="M137" s="89">
        <f t="shared" si="15"/>
        <v>291.1</v>
      </c>
      <c r="N137" s="89">
        <f t="shared" si="16"/>
        <v>36.9</v>
      </c>
      <c r="O137" s="89">
        <f t="shared" si="17"/>
        <v>254.2</v>
      </c>
    </row>
    <row r="138" ht="18" customHeight="1" spans="1:15">
      <c r="A138" s="69" t="s">
        <v>835</v>
      </c>
      <c r="B138" s="93" t="s">
        <v>103</v>
      </c>
      <c r="C138" s="69" t="s">
        <v>937</v>
      </c>
      <c r="D138" s="89">
        <f t="shared" si="12"/>
        <v>25.9</v>
      </c>
      <c r="E138" s="89">
        <f t="shared" si="13"/>
        <v>25.9</v>
      </c>
      <c r="F138" s="89"/>
      <c r="G138" s="89"/>
      <c r="H138" s="89">
        <v>25.9</v>
      </c>
      <c r="I138" s="89">
        <f t="shared" si="14"/>
        <v>0</v>
      </c>
      <c r="J138" s="89"/>
      <c r="K138" s="89"/>
      <c r="L138" s="89"/>
      <c r="M138" s="89">
        <f t="shared" si="15"/>
        <v>459.725</v>
      </c>
      <c r="N138" s="89">
        <f t="shared" si="16"/>
        <v>58.275</v>
      </c>
      <c r="O138" s="89">
        <f t="shared" si="17"/>
        <v>401.45</v>
      </c>
    </row>
    <row r="139" ht="18" customHeight="1" spans="1:15">
      <c r="A139" s="69" t="s">
        <v>835</v>
      </c>
      <c r="B139" s="93" t="s">
        <v>103</v>
      </c>
      <c r="C139" s="69" t="s">
        <v>938</v>
      </c>
      <c r="D139" s="89">
        <f t="shared" si="12"/>
        <v>28.5</v>
      </c>
      <c r="E139" s="89">
        <f t="shared" si="13"/>
        <v>28.5</v>
      </c>
      <c r="F139" s="89"/>
      <c r="G139" s="89"/>
      <c r="H139" s="89">
        <v>28.5</v>
      </c>
      <c r="I139" s="89">
        <f t="shared" si="14"/>
        <v>0</v>
      </c>
      <c r="J139" s="89"/>
      <c r="K139" s="89"/>
      <c r="L139" s="89"/>
      <c r="M139" s="89">
        <f t="shared" si="15"/>
        <v>505.875</v>
      </c>
      <c r="N139" s="89">
        <f t="shared" si="16"/>
        <v>64.125</v>
      </c>
      <c r="O139" s="89">
        <f t="shared" si="17"/>
        <v>441.75</v>
      </c>
    </row>
    <row r="140" ht="18" customHeight="1" spans="1:15">
      <c r="A140" s="69" t="s">
        <v>835</v>
      </c>
      <c r="B140" s="93" t="s">
        <v>103</v>
      </c>
      <c r="C140" s="69" t="s">
        <v>939</v>
      </c>
      <c r="D140" s="89">
        <f t="shared" si="12"/>
        <v>59.3</v>
      </c>
      <c r="E140" s="89">
        <f t="shared" si="13"/>
        <v>59.3</v>
      </c>
      <c r="F140" s="89"/>
      <c r="G140" s="89"/>
      <c r="H140" s="89">
        <v>59.3</v>
      </c>
      <c r="I140" s="89">
        <f t="shared" si="14"/>
        <v>0</v>
      </c>
      <c r="J140" s="89"/>
      <c r="K140" s="89"/>
      <c r="L140" s="89"/>
      <c r="M140" s="89">
        <f t="shared" si="15"/>
        <v>1052.575</v>
      </c>
      <c r="N140" s="89">
        <f t="shared" si="16"/>
        <v>133.425</v>
      </c>
      <c r="O140" s="89">
        <f t="shared" si="17"/>
        <v>919.15</v>
      </c>
    </row>
    <row r="141" ht="18" customHeight="1" spans="1:15">
      <c r="A141" s="69" t="s">
        <v>835</v>
      </c>
      <c r="B141" s="93" t="s">
        <v>103</v>
      </c>
      <c r="C141" s="69" t="s">
        <v>940</v>
      </c>
      <c r="D141" s="89">
        <f t="shared" si="12"/>
        <v>24.8</v>
      </c>
      <c r="E141" s="89">
        <f t="shared" si="13"/>
        <v>24.8</v>
      </c>
      <c r="F141" s="89"/>
      <c r="G141" s="89"/>
      <c r="H141" s="89">
        <v>24.8</v>
      </c>
      <c r="I141" s="89">
        <f t="shared" si="14"/>
        <v>0</v>
      </c>
      <c r="J141" s="89"/>
      <c r="K141" s="89"/>
      <c r="L141" s="89"/>
      <c r="M141" s="89">
        <f t="shared" si="15"/>
        <v>440.2</v>
      </c>
      <c r="N141" s="89">
        <f t="shared" si="16"/>
        <v>55.8</v>
      </c>
      <c r="O141" s="89">
        <f t="shared" si="17"/>
        <v>384.4</v>
      </c>
    </row>
    <row r="142" ht="18" customHeight="1" spans="1:15">
      <c r="A142" s="69" t="s">
        <v>835</v>
      </c>
      <c r="B142" s="93" t="s">
        <v>103</v>
      </c>
      <c r="C142" s="69" t="s">
        <v>941</v>
      </c>
      <c r="D142" s="89">
        <f>E142+I142</f>
        <v>35.8</v>
      </c>
      <c r="E142" s="89">
        <f>F142+G142+H142</f>
        <v>35.8</v>
      </c>
      <c r="F142" s="89"/>
      <c r="G142" s="89"/>
      <c r="H142" s="89">
        <v>35.8</v>
      </c>
      <c r="I142" s="89">
        <f>J142+K142+L142</f>
        <v>0</v>
      </c>
      <c r="J142" s="89"/>
      <c r="K142" s="89"/>
      <c r="L142" s="89"/>
      <c r="M142" s="89">
        <f>D142*17.75</f>
        <v>635.45</v>
      </c>
      <c r="N142" s="89">
        <f>D142*2.25</f>
        <v>80.55</v>
      </c>
      <c r="O142" s="89">
        <f>M142-N142</f>
        <v>554.9</v>
      </c>
    </row>
    <row r="143" ht="18" customHeight="1" spans="1:15">
      <c r="A143" s="69" t="s">
        <v>835</v>
      </c>
      <c r="B143" s="69" t="s">
        <v>103</v>
      </c>
      <c r="C143" s="69" t="s">
        <v>942</v>
      </c>
      <c r="D143" s="89">
        <f>E143+I143</f>
        <v>4.8</v>
      </c>
      <c r="E143" s="89">
        <f>F143+G143+H143</f>
        <v>4.8</v>
      </c>
      <c r="F143" s="89"/>
      <c r="G143" s="89"/>
      <c r="H143" s="89">
        <v>4.8</v>
      </c>
      <c r="I143" s="89">
        <f>J143+K143+L143</f>
        <v>0</v>
      </c>
      <c r="J143" s="89"/>
      <c r="K143" s="89"/>
      <c r="L143" s="89"/>
      <c r="M143" s="89">
        <f>D143*17.75</f>
        <v>85.2</v>
      </c>
      <c r="N143" s="89">
        <f>D143*2.25</f>
        <v>10.8</v>
      </c>
      <c r="O143" s="89">
        <f>M143-N143</f>
        <v>74.4</v>
      </c>
    </row>
    <row r="144" ht="18" customHeight="1" spans="1:15">
      <c r="A144" s="69" t="s">
        <v>835</v>
      </c>
      <c r="B144" s="69" t="s">
        <v>103</v>
      </c>
      <c r="C144" s="69" t="s">
        <v>943</v>
      </c>
      <c r="D144" s="89">
        <f>E144+I144</f>
        <v>39.6</v>
      </c>
      <c r="E144" s="89">
        <f>F144+G144+H144</f>
        <v>39.6</v>
      </c>
      <c r="F144" s="89"/>
      <c r="G144" s="89"/>
      <c r="H144" s="89">
        <v>39.6</v>
      </c>
      <c r="I144" s="89">
        <f>J144+K144+L144</f>
        <v>0</v>
      </c>
      <c r="J144" s="89"/>
      <c r="K144" s="89"/>
      <c r="L144" s="89"/>
      <c r="M144" s="89">
        <f>D144*17.75</f>
        <v>702.9</v>
      </c>
      <c r="N144" s="89">
        <f>D144*2.25</f>
        <v>89.1</v>
      </c>
      <c r="O144" s="89">
        <f>M144-N144</f>
        <v>613.8</v>
      </c>
    </row>
    <row r="145" ht="18" customHeight="1" spans="1:15">
      <c r="A145" s="69" t="s">
        <v>835</v>
      </c>
      <c r="B145" s="69" t="s">
        <v>103</v>
      </c>
      <c r="C145" s="69" t="s">
        <v>944</v>
      </c>
      <c r="D145" s="89">
        <f>E145+I145</f>
        <v>4.8</v>
      </c>
      <c r="E145" s="89">
        <f>F145+G145+H145</f>
        <v>4.8</v>
      </c>
      <c r="F145" s="89"/>
      <c r="G145" s="89"/>
      <c r="H145" s="89">
        <v>4.8</v>
      </c>
      <c r="I145" s="89">
        <f>J145+K145+L145</f>
        <v>0</v>
      </c>
      <c r="J145" s="89"/>
      <c r="K145" s="89"/>
      <c r="L145" s="89"/>
      <c r="M145" s="89">
        <f>D145*17.75</f>
        <v>85.2</v>
      </c>
      <c r="N145" s="89">
        <f>D145*2.25</f>
        <v>10.8</v>
      </c>
      <c r="O145" s="89">
        <f>M145-N145</f>
        <v>74.4</v>
      </c>
    </row>
    <row r="146" s="27" customFormat="1" ht="18" customHeight="1" spans="1:15">
      <c r="A146" s="95" t="s">
        <v>835</v>
      </c>
      <c r="B146" s="95" t="s">
        <v>108</v>
      </c>
      <c r="C146" s="75" t="s">
        <v>945</v>
      </c>
      <c r="D146" s="70">
        <f t="shared" ref="D146:D182" si="21">E146+I146</f>
        <v>144.01</v>
      </c>
      <c r="E146" s="70">
        <f t="shared" ref="E146:E182" si="22">F146+G146+H146</f>
        <v>144.01</v>
      </c>
      <c r="F146" s="70"/>
      <c r="G146" s="70"/>
      <c r="H146" s="96">
        <v>144.01</v>
      </c>
      <c r="I146" s="70">
        <f t="shared" ref="I146:I182" si="23">J146+K146+L146</f>
        <v>0</v>
      </c>
      <c r="J146" s="70"/>
      <c r="K146" s="70"/>
      <c r="L146" s="70"/>
      <c r="M146" s="70">
        <f t="shared" ref="M146:M182" si="24">D146*17.75</f>
        <v>2556.1775</v>
      </c>
      <c r="N146" s="70">
        <f t="shared" ref="N146:N182" si="25">D146*2.25</f>
        <v>324.0225</v>
      </c>
      <c r="O146" s="97">
        <f t="shared" ref="O146:O182" si="26">M146-N146</f>
        <v>2232.155</v>
      </c>
    </row>
    <row r="147" s="27" customFormat="1" ht="18" customHeight="1" spans="1:15">
      <c r="A147" s="95" t="s">
        <v>835</v>
      </c>
      <c r="B147" s="95" t="s">
        <v>108</v>
      </c>
      <c r="C147" s="75" t="s">
        <v>946</v>
      </c>
      <c r="D147" s="70">
        <f t="shared" si="21"/>
        <v>6.73</v>
      </c>
      <c r="E147" s="70">
        <f t="shared" si="22"/>
        <v>6.73</v>
      </c>
      <c r="F147" s="70"/>
      <c r="G147" s="70"/>
      <c r="H147" s="96">
        <v>6.73</v>
      </c>
      <c r="I147" s="70">
        <f t="shared" si="23"/>
        <v>0</v>
      </c>
      <c r="J147" s="70"/>
      <c r="K147" s="70"/>
      <c r="L147" s="70"/>
      <c r="M147" s="70">
        <f t="shared" si="24"/>
        <v>119.4575</v>
      </c>
      <c r="N147" s="70">
        <f t="shared" si="25"/>
        <v>15.1425</v>
      </c>
      <c r="O147" s="97">
        <f t="shared" si="26"/>
        <v>104.315</v>
      </c>
    </row>
    <row r="148" s="27" customFormat="1" ht="18" customHeight="1" spans="1:15">
      <c r="A148" s="95" t="s">
        <v>835</v>
      </c>
      <c r="B148" s="95" t="s">
        <v>108</v>
      </c>
      <c r="C148" s="75" t="s">
        <v>947</v>
      </c>
      <c r="D148" s="70">
        <f t="shared" si="21"/>
        <v>30.48</v>
      </c>
      <c r="E148" s="70">
        <f t="shared" si="22"/>
        <v>30.48</v>
      </c>
      <c r="F148" s="70"/>
      <c r="G148" s="70"/>
      <c r="H148" s="96">
        <v>30.48</v>
      </c>
      <c r="I148" s="70">
        <f t="shared" si="23"/>
        <v>0</v>
      </c>
      <c r="J148" s="70"/>
      <c r="K148" s="70"/>
      <c r="L148" s="70"/>
      <c r="M148" s="70">
        <f t="shared" si="24"/>
        <v>541.02</v>
      </c>
      <c r="N148" s="70">
        <f t="shared" si="25"/>
        <v>68.58</v>
      </c>
      <c r="O148" s="97">
        <f t="shared" si="26"/>
        <v>472.44</v>
      </c>
    </row>
    <row r="149" s="27" customFormat="1" ht="18" customHeight="1" spans="1:15">
      <c r="A149" s="95" t="s">
        <v>835</v>
      </c>
      <c r="B149" s="95" t="s">
        <v>108</v>
      </c>
      <c r="C149" s="75" t="s">
        <v>948</v>
      </c>
      <c r="D149" s="70">
        <f t="shared" si="21"/>
        <v>32.2</v>
      </c>
      <c r="E149" s="70">
        <f t="shared" si="22"/>
        <v>32.2</v>
      </c>
      <c r="F149" s="70"/>
      <c r="G149" s="70"/>
      <c r="H149" s="96">
        <v>32.2</v>
      </c>
      <c r="I149" s="70">
        <f t="shared" si="23"/>
        <v>0</v>
      </c>
      <c r="J149" s="70"/>
      <c r="K149" s="70"/>
      <c r="L149" s="70"/>
      <c r="M149" s="70">
        <f t="shared" si="24"/>
        <v>571.55</v>
      </c>
      <c r="N149" s="70">
        <f t="shared" si="25"/>
        <v>72.45</v>
      </c>
      <c r="O149" s="97">
        <f t="shared" si="26"/>
        <v>499.1</v>
      </c>
    </row>
    <row r="150" s="27" customFormat="1" ht="18" customHeight="1" spans="1:15">
      <c r="A150" s="95" t="s">
        <v>835</v>
      </c>
      <c r="B150" s="95" t="s">
        <v>108</v>
      </c>
      <c r="C150" s="75" t="s">
        <v>949</v>
      </c>
      <c r="D150" s="70">
        <f t="shared" si="21"/>
        <v>98.18</v>
      </c>
      <c r="E150" s="70">
        <f t="shared" si="22"/>
        <v>98.18</v>
      </c>
      <c r="F150" s="70"/>
      <c r="G150" s="70"/>
      <c r="H150" s="96">
        <v>98.18</v>
      </c>
      <c r="I150" s="70">
        <f t="shared" si="23"/>
        <v>0</v>
      </c>
      <c r="J150" s="70"/>
      <c r="K150" s="70"/>
      <c r="L150" s="70"/>
      <c r="M150" s="70">
        <f t="shared" si="24"/>
        <v>1742.695</v>
      </c>
      <c r="N150" s="70">
        <f t="shared" si="25"/>
        <v>220.905</v>
      </c>
      <c r="O150" s="97">
        <f t="shared" si="26"/>
        <v>1521.79</v>
      </c>
    </row>
    <row r="151" s="27" customFormat="1" ht="18" customHeight="1" spans="1:15">
      <c r="A151" s="95" t="s">
        <v>835</v>
      </c>
      <c r="B151" s="95" t="s">
        <v>108</v>
      </c>
      <c r="C151" s="75" t="s">
        <v>950</v>
      </c>
      <c r="D151" s="70">
        <f t="shared" si="21"/>
        <v>52.75</v>
      </c>
      <c r="E151" s="70">
        <f t="shared" si="22"/>
        <v>52.75</v>
      </c>
      <c r="F151" s="70"/>
      <c r="G151" s="70"/>
      <c r="H151" s="96">
        <v>52.75</v>
      </c>
      <c r="I151" s="70">
        <f t="shared" si="23"/>
        <v>0</v>
      </c>
      <c r="J151" s="70"/>
      <c r="K151" s="70"/>
      <c r="L151" s="70"/>
      <c r="M151" s="70">
        <f t="shared" si="24"/>
        <v>936.3125</v>
      </c>
      <c r="N151" s="70">
        <f t="shared" si="25"/>
        <v>118.6875</v>
      </c>
      <c r="O151" s="97">
        <f t="shared" si="26"/>
        <v>817.625</v>
      </c>
    </row>
    <row r="152" s="27" customFormat="1" ht="18" customHeight="1" spans="1:15">
      <c r="A152" s="95" t="s">
        <v>835</v>
      </c>
      <c r="B152" s="95" t="s">
        <v>108</v>
      </c>
      <c r="C152" s="75" t="s">
        <v>951</v>
      </c>
      <c r="D152" s="70">
        <f t="shared" si="21"/>
        <v>28.58</v>
      </c>
      <c r="E152" s="70">
        <f t="shared" si="22"/>
        <v>28.58</v>
      </c>
      <c r="F152" s="70"/>
      <c r="G152" s="70"/>
      <c r="H152" s="96">
        <v>28.58</v>
      </c>
      <c r="I152" s="70">
        <f t="shared" si="23"/>
        <v>0</v>
      </c>
      <c r="J152" s="70"/>
      <c r="K152" s="70"/>
      <c r="L152" s="70"/>
      <c r="M152" s="70">
        <f t="shared" si="24"/>
        <v>507.295</v>
      </c>
      <c r="N152" s="70">
        <f t="shared" si="25"/>
        <v>64.305</v>
      </c>
      <c r="O152" s="97">
        <f t="shared" si="26"/>
        <v>442.99</v>
      </c>
    </row>
    <row r="153" s="27" customFormat="1" ht="18" customHeight="1" spans="1:18">
      <c r="A153" s="95" t="s">
        <v>835</v>
      </c>
      <c r="B153" s="95" t="s">
        <v>108</v>
      </c>
      <c r="C153" s="75" t="s">
        <v>952</v>
      </c>
      <c r="D153" s="70">
        <f t="shared" si="21"/>
        <v>95.02</v>
      </c>
      <c r="E153" s="70">
        <f t="shared" si="22"/>
        <v>95.02</v>
      </c>
      <c r="F153" s="70"/>
      <c r="G153" s="70"/>
      <c r="H153" s="96">
        <v>95.02</v>
      </c>
      <c r="I153" s="70">
        <f t="shared" si="23"/>
        <v>0</v>
      </c>
      <c r="J153" s="70"/>
      <c r="K153" s="70"/>
      <c r="L153" s="70"/>
      <c r="M153" s="70">
        <f t="shared" si="24"/>
        <v>1686.605</v>
      </c>
      <c r="N153" s="70">
        <f t="shared" si="25"/>
        <v>213.795</v>
      </c>
      <c r="O153" s="97">
        <f t="shared" si="26"/>
        <v>1472.81</v>
      </c>
      <c r="R153" s="98"/>
    </row>
    <row r="154" s="27" customFormat="1" ht="18" customHeight="1" spans="1:18">
      <c r="A154" s="95" t="s">
        <v>835</v>
      </c>
      <c r="B154" s="95" t="s">
        <v>108</v>
      </c>
      <c r="C154" s="75" t="s">
        <v>953</v>
      </c>
      <c r="D154" s="70">
        <f t="shared" si="21"/>
        <v>77.63</v>
      </c>
      <c r="E154" s="70">
        <f t="shared" si="22"/>
        <v>77.63</v>
      </c>
      <c r="F154" s="70"/>
      <c r="G154" s="70"/>
      <c r="H154" s="96">
        <v>77.63</v>
      </c>
      <c r="I154" s="70">
        <f t="shared" si="23"/>
        <v>0</v>
      </c>
      <c r="J154" s="70"/>
      <c r="K154" s="70"/>
      <c r="L154" s="70"/>
      <c r="M154" s="70">
        <f t="shared" si="24"/>
        <v>1377.9325</v>
      </c>
      <c r="N154" s="70">
        <f t="shared" si="25"/>
        <v>174.6675</v>
      </c>
      <c r="O154" s="97">
        <f t="shared" si="26"/>
        <v>1203.265</v>
      </c>
      <c r="R154" s="98"/>
    </row>
    <row r="155" s="27" customFormat="1" ht="18" customHeight="1" spans="1:18">
      <c r="A155" s="95" t="s">
        <v>835</v>
      </c>
      <c r="B155" s="95" t="s">
        <v>108</v>
      </c>
      <c r="C155" s="75" t="s">
        <v>954</v>
      </c>
      <c r="D155" s="70">
        <f t="shared" si="21"/>
        <v>96.83</v>
      </c>
      <c r="E155" s="70">
        <f t="shared" si="22"/>
        <v>96.83</v>
      </c>
      <c r="F155" s="70"/>
      <c r="G155" s="70"/>
      <c r="H155" s="96">
        <v>96.83</v>
      </c>
      <c r="I155" s="70">
        <f t="shared" si="23"/>
        <v>0</v>
      </c>
      <c r="J155" s="70"/>
      <c r="K155" s="70"/>
      <c r="L155" s="70"/>
      <c r="M155" s="70">
        <f t="shared" si="24"/>
        <v>1718.7325</v>
      </c>
      <c r="N155" s="70">
        <f t="shared" si="25"/>
        <v>217.8675</v>
      </c>
      <c r="O155" s="97">
        <f t="shared" si="26"/>
        <v>1500.865</v>
      </c>
      <c r="R155" s="98"/>
    </row>
    <row r="156" s="27" customFormat="1" ht="18" customHeight="1" spans="1:15">
      <c r="A156" s="95" t="s">
        <v>835</v>
      </c>
      <c r="B156" s="95" t="s">
        <v>108</v>
      </c>
      <c r="C156" s="75" t="s">
        <v>955</v>
      </c>
      <c r="D156" s="70">
        <f t="shared" si="21"/>
        <v>92.83</v>
      </c>
      <c r="E156" s="70">
        <f t="shared" si="22"/>
        <v>92.83</v>
      </c>
      <c r="F156" s="70"/>
      <c r="G156" s="70"/>
      <c r="H156" s="96">
        <v>92.83</v>
      </c>
      <c r="I156" s="70">
        <f t="shared" si="23"/>
        <v>0</v>
      </c>
      <c r="J156" s="70"/>
      <c r="K156" s="70"/>
      <c r="L156" s="70"/>
      <c r="M156" s="70">
        <f t="shared" si="24"/>
        <v>1647.7325</v>
      </c>
      <c r="N156" s="70">
        <f t="shared" si="25"/>
        <v>208.8675</v>
      </c>
      <c r="O156" s="97">
        <f t="shared" si="26"/>
        <v>1438.865</v>
      </c>
    </row>
    <row r="157" s="27" customFormat="1" ht="18" customHeight="1" spans="1:15">
      <c r="A157" s="95" t="s">
        <v>835</v>
      </c>
      <c r="B157" s="95" t="s">
        <v>108</v>
      </c>
      <c r="C157" s="75" t="s">
        <v>956</v>
      </c>
      <c r="D157" s="70">
        <f t="shared" si="21"/>
        <v>22.16</v>
      </c>
      <c r="E157" s="70">
        <f t="shared" si="22"/>
        <v>22.16</v>
      </c>
      <c r="F157" s="70"/>
      <c r="G157" s="70"/>
      <c r="H157" s="96">
        <v>22.16</v>
      </c>
      <c r="I157" s="70">
        <f t="shared" si="23"/>
        <v>0</v>
      </c>
      <c r="J157" s="70"/>
      <c r="K157" s="70"/>
      <c r="L157" s="70"/>
      <c r="M157" s="70">
        <f t="shared" si="24"/>
        <v>393.34</v>
      </c>
      <c r="N157" s="70">
        <f t="shared" si="25"/>
        <v>49.86</v>
      </c>
      <c r="O157" s="97">
        <f t="shared" si="26"/>
        <v>343.48</v>
      </c>
    </row>
    <row r="158" s="27" customFormat="1" ht="18" customHeight="1" spans="1:15">
      <c r="A158" s="95" t="s">
        <v>835</v>
      </c>
      <c r="B158" s="95" t="s">
        <v>108</v>
      </c>
      <c r="C158" s="75" t="s">
        <v>957</v>
      </c>
      <c r="D158" s="70">
        <f t="shared" si="21"/>
        <v>29.84</v>
      </c>
      <c r="E158" s="70">
        <f t="shared" si="22"/>
        <v>29.84</v>
      </c>
      <c r="F158" s="70"/>
      <c r="G158" s="70"/>
      <c r="H158" s="96">
        <v>29.84</v>
      </c>
      <c r="I158" s="70">
        <f t="shared" si="23"/>
        <v>0</v>
      </c>
      <c r="J158" s="70"/>
      <c r="K158" s="70"/>
      <c r="L158" s="70"/>
      <c r="M158" s="70">
        <f t="shared" si="24"/>
        <v>529.66</v>
      </c>
      <c r="N158" s="70">
        <f t="shared" si="25"/>
        <v>67.14</v>
      </c>
      <c r="O158" s="97">
        <f t="shared" si="26"/>
        <v>462.52</v>
      </c>
    </row>
    <row r="159" s="27" customFormat="1" ht="18" customHeight="1" spans="1:15">
      <c r="A159" s="95" t="s">
        <v>835</v>
      </c>
      <c r="B159" s="95" t="s">
        <v>108</v>
      </c>
      <c r="C159" s="75" t="s">
        <v>958</v>
      </c>
      <c r="D159" s="70">
        <f t="shared" si="21"/>
        <v>164.11</v>
      </c>
      <c r="E159" s="70">
        <f t="shared" si="22"/>
        <v>164.11</v>
      </c>
      <c r="F159" s="70"/>
      <c r="G159" s="70"/>
      <c r="H159" s="96">
        <v>164.11</v>
      </c>
      <c r="I159" s="70">
        <f t="shared" si="23"/>
        <v>0</v>
      </c>
      <c r="J159" s="70"/>
      <c r="K159" s="70"/>
      <c r="L159" s="70"/>
      <c r="M159" s="70">
        <f t="shared" si="24"/>
        <v>2912.9525</v>
      </c>
      <c r="N159" s="70">
        <f t="shared" si="25"/>
        <v>369.2475</v>
      </c>
      <c r="O159" s="97">
        <f t="shared" si="26"/>
        <v>2543.705</v>
      </c>
    </row>
    <row r="160" s="27" customFormat="1" ht="18" customHeight="1" spans="1:15">
      <c r="A160" s="95" t="s">
        <v>835</v>
      </c>
      <c r="B160" s="95" t="s">
        <v>108</v>
      </c>
      <c r="C160" s="75" t="s">
        <v>959</v>
      </c>
      <c r="D160" s="70">
        <f t="shared" si="21"/>
        <v>40.63</v>
      </c>
      <c r="E160" s="70">
        <f t="shared" si="22"/>
        <v>40.63</v>
      </c>
      <c r="F160" s="70"/>
      <c r="G160" s="70"/>
      <c r="H160" s="96">
        <v>40.63</v>
      </c>
      <c r="I160" s="70">
        <f t="shared" si="23"/>
        <v>0</v>
      </c>
      <c r="J160" s="70"/>
      <c r="K160" s="70"/>
      <c r="L160" s="70"/>
      <c r="M160" s="70">
        <f t="shared" si="24"/>
        <v>721.1825</v>
      </c>
      <c r="N160" s="70">
        <f t="shared" si="25"/>
        <v>91.4175</v>
      </c>
      <c r="O160" s="97">
        <f t="shared" si="26"/>
        <v>629.765</v>
      </c>
    </row>
    <row r="161" s="27" customFormat="1" ht="18" customHeight="1" spans="1:15">
      <c r="A161" s="95" t="s">
        <v>835</v>
      </c>
      <c r="B161" s="95" t="s">
        <v>108</v>
      </c>
      <c r="C161" s="75" t="s">
        <v>960</v>
      </c>
      <c r="D161" s="70">
        <f t="shared" si="21"/>
        <v>30.43</v>
      </c>
      <c r="E161" s="70">
        <f t="shared" si="22"/>
        <v>30.43</v>
      </c>
      <c r="F161" s="70"/>
      <c r="G161" s="70"/>
      <c r="H161" s="96">
        <v>30.43</v>
      </c>
      <c r="I161" s="70">
        <f t="shared" si="23"/>
        <v>0</v>
      </c>
      <c r="J161" s="70"/>
      <c r="K161" s="70"/>
      <c r="L161" s="70"/>
      <c r="M161" s="70">
        <f t="shared" si="24"/>
        <v>540.1325</v>
      </c>
      <c r="N161" s="70">
        <f t="shared" si="25"/>
        <v>68.4675</v>
      </c>
      <c r="O161" s="97">
        <f t="shared" si="26"/>
        <v>471.665</v>
      </c>
    </row>
    <row r="162" s="27" customFormat="1" ht="18" customHeight="1" spans="1:15">
      <c r="A162" s="95" t="s">
        <v>835</v>
      </c>
      <c r="B162" s="95" t="s">
        <v>108</v>
      </c>
      <c r="C162" s="75" t="s">
        <v>961</v>
      </c>
      <c r="D162" s="70">
        <f t="shared" si="21"/>
        <v>30.44</v>
      </c>
      <c r="E162" s="70">
        <f t="shared" si="22"/>
        <v>30.44</v>
      </c>
      <c r="F162" s="70"/>
      <c r="G162" s="70"/>
      <c r="H162" s="96">
        <v>30.44</v>
      </c>
      <c r="I162" s="70">
        <f t="shared" si="23"/>
        <v>0</v>
      </c>
      <c r="J162" s="70"/>
      <c r="K162" s="70"/>
      <c r="L162" s="70"/>
      <c r="M162" s="70">
        <f t="shared" si="24"/>
        <v>540.31</v>
      </c>
      <c r="N162" s="70">
        <f t="shared" si="25"/>
        <v>68.49</v>
      </c>
      <c r="O162" s="97">
        <f t="shared" si="26"/>
        <v>471.82</v>
      </c>
    </row>
    <row r="163" s="27" customFormat="1" ht="18" customHeight="1" spans="1:15">
      <c r="A163" s="95" t="s">
        <v>835</v>
      </c>
      <c r="B163" s="95" t="s">
        <v>108</v>
      </c>
      <c r="C163" s="75" t="s">
        <v>962</v>
      </c>
      <c r="D163" s="70">
        <f t="shared" si="21"/>
        <v>35.71</v>
      </c>
      <c r="E163" s="70">
        <f t="shared" si="22"/>
        <v>35.71</v>
      </c>
      <c r="F163" s="70"/>
      <c r="G163" s="70"/>
      <c r="H163" s="96">
        <v>35.71</v>
      </c>
      <c r="I163" s="70">
        <f t="shared" si="23"/>
        <v>0</v>
      </c>
      <c r="J163" s="70"/>
      <c r="K163" s="70"/>
      <c r="L163" s="70"/>
      <c r="M163" s="70">
        <f t="shared" si="24"/>
        <v>633.8525</v>
      </c>
      <c r="N163" s="70">
        <f t="shared" si="25"/>
        <v>80.3475</v>
      </c>
      <c r="O163" s="97">
        <f t="shared" si="26"/>
        <v>553.505</v>
      </c>
    </row>
    <row r="164" s="27" customFormat="1" ht="18" customHeight="1" spans="1:15">
      <c r="A164" s="95" t="s">
        <v>835</v>
      </c>
      <c r="B164" s="95" t="s">
        <v>108</v>
      </c>
      <c r="C164" s="75" t="s">
        <v>963</v>
      </c>
      <c r="D164" s="70">
        <f t="shared" si="21"/>
        <v>42.69</v>
      </c>
      <c r="E164" s="70">
        <f t="shared" si="22"/>
        <v>42.69</v>
      </c>
      <c r="F164" s="70"/>
      <c r="G164" s="70"/>
      <c r="H164" s="96">
        <v>42.69</v>
      </c>
      <c r="I164" s="70">
        <f t="shared" si="23"/>
        <v>0</v>
      </c>
      <c r="J164" s="70"/>
      <c r="K164" s="70"/>
      <c r="L164" s="70"/>
      <c r="M164" s="70">
        <f t="shared" si="24"/>
        <v>757.7475</v>
      </c>
      <c r="N164" s="70">
        <f t="shared" si="25"/>
        <v>96.0525</v>
      </c>
      <c r="O164" s="97">
        <f t="shared" si="26"/>
        <v>661.695</v>
      </c>
    </row>
    <row r="165" s="27" customFormat="1" ht="18" customHeight="1" spans="1:18">
      <c r="A165" s="95" t="s">
        <v>835</v>
      </c>
      <c r="B165" s="95" t="s">
        <v>108</v>
      </c>
      <c r="C165" s="75" t="s">
        <v>964</v>
      </c>
      <c r="D165" s="70">
        <f t="shared" si="21"/>
        <v>156.16</v>
      </c>
      <c r="E165" s="70">
        <f t="shared" si="22"/>
        <v>156.16</v>
      </c>
      <c r="F165" s="70"/>
      <c r="G165" s="70"/>
      <c r="H165" s="96">
        <v>156.16</v>
      </c>
      <c r="I165" s="70">
        <f t="shared" si="23"/>
        <v>0</v>
      </c>
      <c r="J165" s="70"/>
      <c r="K165" s="70"/>
      <c r="L165" s="70"/>
      <c r="M165" s="70">
        <f t="shared" si="24"/>
        <v>2771.84</v>
      </c>
      <c r="N165" s="70">
        <f t="shared" si="25"/>
        <v>351.36</v>
      </c>
      <c r="O165" s="97">
        <f t="shared" si="26"/>
        <v>2420.48</v>
      </c>
      <c r="R165" s="98"/>
    </row>
    <row r="166" s="27" customFormat="1" ht="18" customHeight="1" spans="1:15">
      <c r="A166" s="95" t="s">
        <v>835</v>
      </c>
      <c r="B166" s="95" t="s">
        <v>108</v>
      </c>
      <c r="C166" s="75" t="s">
        <v>965</v>
      </c>
      <c r="D166" s="70">
        <f t="shared" si="21"/>
        <v>56.9</v>
      </c>
      <c r="E166" s="70">
        <f t="shared" si="22"/>
        <v>56.9</v>
      </c>
      <c r="F166" s="70"/>
      <c r="G166" s="70">
        <v>30</v>
      </c>
      <c r="H166" s="96">
        <v>26.9</v>
      </c>
      <c r="I166" s="70">
        <f t="shared" si="23"/>
        <v>0</v>
      </c>
      <c r="J166" s="70"/>
      <c r="K166" s="70"/>
      <c r="L166" s="70"/>
      <c r="M166" s="70">
        <f t="shared" si="24"/>
        <v>1009.975</v>
      </c>
      <c r="N166" s="70">
        <f t="shared" si="25"/>
        <v>128.025</v>
      </c>
      <c r="O166" s="97">
        <f t="shared" si="26"/>
        <v>881.95</v>
      </c>
    </row>
    <row r="167" s="27" customFormat="1" ht="18" customHeight="1" spans="1:15">
      <c r="A167" s="95" t="s">
        <v>835</v>
      </c>
      <c r="B167" s="95" t="s">
        <v>108</v>
      </c>
      <c r="C167" s="75" t="s">
        <v>966</v>
      </c>
      <c r="D167" s="70">
        <f t="shared" si="21"/>
        <v>23.15</v>
      </c>
      <c r="E167" s="70">
        <f t="shared" si="22"/>
        <v>23.15</v>
      </c>
      <c r="F167" s="70"/>
      <c r="G167" s="70"/>
      <c r="H167" s="96">
        <v>23.15</v>
      </c>
      <c r="I167" s="70">
        <f t="shared" si="23"/>
        <v>0</v>
      </c>
      <c r="J167" s="70"/>
      <c r="K167" s="70"/>
      <c r="L167" s="70"/>
      <c r="M167" s="70">
        <f t="shared" si="24"/>
        <v>410.9125</v>
      </c>
      <c r="N167" s="70">
        <f t="shared" si="25"/>
        <v>52.0875</v>
      </c>
      <c r="O167" s="97">
        <f t="shared" si="26"/>
        <v>358.825</v>
      </c>
    </row>
    <row r="168" s="27" customFormat="1" ht="18" customHeight="1" spans="1:15">
      <c r="A168" s="95" t="s">
        <v>835</v>
      </c>
      <c r="B168" s="95" t="s">
        <v>108</v>
      </c>
      <c r="C168" s="75" t="s">
        <v>967</v>
      </c>
      <c r="D168" s="70">
        <f t="shared" si="21"/>
        <v>29.84</v>
      </c>
      <c r="E168" s="70">
        <f t="shared" si="22"/>
        <v>29.84</v>
      </c>
      <c r="F168" s="70"/>
      <c r="G168" s="70"/>
      <c r="H168" s="96">
        <v>29.84</v>
      </c>
      <c r="I168" s="70">
        <f t="shared" si="23"/>
        <v>0</v>
      </c>
      <c r="J168" s="70"/>
      <c r="K168" s="70"/>
      <c r="L168" s="70"/>
      <c r="M168" s="70">
        <f t="shared" si="24"/>
        <v>529.66</v>
      </c>
      <c r="N168" s="70">
        <f t="shared" si="25"/>
        <v>67.14</v>
      </c>
      <c r="O168" s="97">
        <f t="shared" si="26"/>
        <v>462.52</v>
      </c>
    </row>
    <row r="169" s="27" customFormat="1" ht="18" customHeight="1" spans="1:15">
      <c r="A169" s="95" t="s">
        <v>835</v>
      </c>
      <c r="B169" s="95" t="s">
        <v>108</v>
      </c>
      <c r="C169" s="75" t="s">
        <v>968</v>
      </c>
      <c r="D169" s="70">
        <f t="shared" si="21"/>
        <v>29.85</v>
      </c>
      <c r="E169" s="70">
        <f t="shared" si="22"/>
        <v>29.85</v>
      </c>
      <c r="F169" s="70"/>
      <c r="G169" s="70"/>
      <c r="H169" s="96">
        <v>29.85</v>
      </c>
      <c r="I169" s="70">
        <f t="shared" si="23"/>
        <v>0</v>
      </c>
      <c r="J169" s="70"/>
      <c r="K169" s="70"/>
      <c r="L169" s="70"/>
      <c r="M169" s="70">
        <f t="shared" si="24"/>
        <v>529.8375</v>
      </c>
      <c r="N169" s="70">
        <f t="shared" si="25"/>
        <v>67.1625</v>
      </c>
      <c r="O169" s="97">
        <f t="shared" si="26"/>
        <v>462.675</v>
      </c>
    </row>
    <row r="170" s="27" customFormat="1" ht="18" customHeight="1" spans="1:15">
      <c r="A170" s="95" t="s">
        <v>835</v>
      </c>
      <c r="B170" s="95" t="s">
        <v>108</v>
      </c>
      <c r="C170" s="75" t="s">
        <v>969</v>
      </c>
      <c r="D170" s="70">
        <f t="shared" si="21"/>
        <v>98.81</v>
      </c>
      <c r="E170" s="70">
        <f t="shared" si="22"/>
        <v>98.81</v>
      </c>
      <c r="F170" s="70"/>
      <c r="G170" s="70"/>
      <c r="H170" s="96">
        <v>98.81</v>
      </c>
      <c r="I170" s="70">
        <f t="shared" si="23"/>
        <v>0</v>
      </c>
      <c r="J170" s="70"/>
      <c r="K170" s="70"/>
      <c r="L170" s="70"/>
      <c r="M170" s="70">
        <f t="shared" si="24"/>
        <v>1753.8775</v>
      </c>
      <c r="N170" s="70">
        <f t="shared" si="25"/>
        <v>222.3225</v>
      </c>
      <c r="O170" s="97">
        <f t="shared" si="26"/>
        <v>1531.555</v>
      </c>
    </row>
    <row r="171" s="27" customFormat="1" ht="18" customHeight="1" spans="1:15">
      <c r="A171" s="95" t="s">
        <v>835</v>
      </c>
      <c r="B171" s="95" t="s">
        <v>108</v>
      </c>
      <c r="C171" s="75" t="s">
        <v>970</v>
      </c>
      <c r="D171" s="70">
        <f t="shared" si="21"/>
        <v>64.09</v>
      </c>
      <c r="E171" s="70">
        <f t="shared" si="22"/>
        <v>64.09</v>
      </c>
      <c r="F171" s="70"/>
      <c r="G171" s="70"/>
      <c r="H171" s="96">
        <v>64.09</v>
      </c>
      <c r="I171" s="70">
        <f t="shared" si="23"/>
        <v>0</v>
      </c>
      <c r="J171" s="70"/>
      <c r="K171" s="70"/>
      <c r="L171" s="70"/>
      <c r="M171" s="70">
        <f t="shared" si="24"/>
        <v>1137.5975</v>
      </c>
      <c r="N171" s="70">
        <f t="shared" si="25"/>
        <v>144.2025</v>
      </c>
      <c r="O171" s="97">
        <f t="shared" si="26"/>
        <v>993.395</v>
      </c>
    </row>
    <row r="172" s="27" customFormat="1" ht="18" customHeight="1" spans="1:15">
      <c r="A172" s="95" t="s">
        <v>835</v>
      </c>
      <c r="B172" s="95" t="s">
        <v>108</v>
      </c>
      <c r="C172" s="75" t="s">
        <v>971</v>
      </c>
      <c r="D172" s="70">
        <f t="shared" si="21"/>
        <v>116.71</v>
      </c>
      <c r="E172" s="70">
        <f t="shared" si="22"/>
        <v>116.71</v>
      </c>
      <c r="F172" s="70"/>
      <c r="G172" s="70"/>
      <c r="H172" s="96">
        <v>116.71</v>
      </c>
      <c r="I172" s="70">
        <f t="shared" si="23"/>
        <v>0</v>
      </c>
      <c r="J172" s="70"/>
      <c r="K172" s="70"/>
      <c r="L172" s="70"/>
      <c r="M172" s="70">
        <f t="shared" si="24"/>
        <v>2071.6025</v>
      </c>
      <c r="N172" s="70">
        <f t="shared" si="25"/>
        <v>262.5975</v>
      </c>
      <c r="O172" s="97">
        <f t="shared" si="26"/>
        <v>1809.005</v>
      </c>
    </row>
    <row r="173" s="27" customFormat="1" ht="18" customHeight="1" spans="1:15">
      <c r="A173" s="95" t="s">
        <v>835</v>
      </c>
      <c r="B173" s="95" t="s">
        <v>108</v>
      </c>
      <c r="C173" s="75" t="s">
        <v>972</v>
      </c>
      <c r="D173" s="70">
        <f t="shared" si="21"/>
        <v>21.46</v>
      </c>
      <c r="E173" s="70">
        <f t="shared" si="22"/>
        <v>21.46</v>
      </c>
      <c r="F173" s="70"/>
      <c r="G173" s="70"/>
      <c r="H173" s="96">
        <v>21.46</v>
      </c>
      <c r="I173" s="70">
        <f t="shared" si="23"/>
        <v>0</v>
      </c>
      <c r="J173" s="70"/>
      <c r="K173" s="70"/>
      <c r="L173" s="70"/>
      <c r="M173" s="70">
        <f t="shared" si="24"/>
        <v>380.915</v>
      </c>
      <c r="N173" s="70">
        <f t="shared" si="25"/>
        <v>48.285</v>
      </c>
      <c r="O173" s="97">
        <f t="shared" si="26"/>
        <v>332.63</v>
      </c>
    </row>
    <row r="174" s="27" customFormat="1" ht="18" customHeight="1" spans="1:15">
      <c r="A174" s="95" t="s">
        <v>835</v>
      </c>
      <c r="B174" s="95" t="s">
        <v>108</v>
      </c>
      <c r="C174" s="75" t="s">
        <v>973</v>
      </c>
      <c r="D174" s="70">
        <f t="shared" si="21"/>
        <v>31.28</v>
      </c>
      <c r="E174" s="70">
        <f t="shared" si="22"/>
        <v>31.28</v>
      </c>
      <c r="F174" s="70"/>
      <c r="G174" s="70"/>
      <c r="H174" s="96">
        <v>31.28</v>
      </c>
      <c r="I174" s="70">
        <f t="shared" si="23"/>
        <v>0</v>
      </c>
      <c r="J174" s="70"/>
      <c r="K174" s="70"/>
      <c r="L174" s="70"/>
      <c r="M174" s="70">
        <f t="shared" si="24"/>
        <v>555.22</v>
      </c>
      <c r="N174" s="70">
        <f t="shared" si="25"/>
        <v>70.38</v>
      </c>
      <c r="O174" s="97">
        <f t="shared" si="26"/>
        <v>484.84</v>
      </c>
    </row>
    <row r="175" s="27" customFormat="1" ht="18" customHeight="1" spans="1:15">
      <c r="A175" s="95" t="s">
        <v>835</v>
      </c>
      <c r="B175" s="95" t="s">
        <v>108</v>
      </c>
      <c r="C175" s="75" t="s">
        <v>974</v>
      </c>
      <c r="D175" s="70">
        <f t="shared" si="21"/>
        <v>31.28</v>
      </c>
      <c r="E175" s="70">
        <f t="shared" si="22"/>
        <v>31.28</v>
      </c>
      <c r="F175" s="70"/>
      <c r="G175" s="70"/>
      <c r="H175" s="96">
        <v>31.28</v>
      </c>
      <c r="I175" s="70">
        <f t="shared" si="23"/>
        <v>0</v>
      </c>
      <c r="J175" s="70"/>
      <c r="K175" s="70"/>
      <c r="L175" s="70"/>
      <c r="M175" s="70">
        <f t="shared" si="24"/>
        <v>555.22</v>
      </c>
      <c r="N175" s="70">
        <f t="shared" si="25"/>
        <v>70.38</v>
      </c>
      <c r="O175" s="97">
        <f t="shared" si="26"/>
        <v>484.84</v>
      </c>
    </row>
    <row r="176" s="27" customFormat="1" ht="18" customHeight="1" spans="1:15">
      <c r="A176" s="95" t="s">
        <v>835</v>
      </c>
      <c r="B176" s="95" t="s">
        <v>108</v>
      </c>
      <c r="C176" s="75" t="s">
        <v>975</v>
      </c>
      <c r="D176" s="70">
        <f t="shared" si="21"/>
        <v>31.29</v>
      </c>
      <c r="E176" s="70">
        <f t="shared" si="22"/>
        <v>31.29</v>
      </c>
      <c r="F176" s="70"/>
      <c r="G176" s="70"/>
      <c r="H176" s="96">
        <v>31.29</v>
      </c>
      <c r="I176" s="70">
        <f t="shared" si="23"/>
        <v>0</v>
      </c>
      <c r="J176" s="70"/>
      <c r="K176" s="70"/>
      <c r="L176" s="70"/>
      <c r="M176" s="70">
        <f t="shared" si="24"/>
        <v>555.3975</v>
      </c>
      <c r="N176" s="70">
        <f t="shared" si="25"/>
        <v>70.4025</v>
      </c>
      <c r="O176" s="97">
        <f t="shared" si="26"/>
        <v>484.995</v>
      </c>
    </row>
    <row r="177" s="27" customFormat="1" ht="18" customHeight="1" spans="1:15">
      <c r="A177" s="95" t="s">
        <v>835</v>
      </c>
      <c r="B177" s="95" t="s">
        <v>108</v>
      </c>
      <c r="C177" s="75" t="s">
        <v>976</v>
      </c>
      <c r="D177" s="70">
        <f t="shared" si="21"/>
        <v>98.7</v>
      </c>
      <c r="E177" s="70">
        <f t="shared" si="22"/>
        <v>98.7</v>
      </c>
      <c r="F177" s="70"/>
      <c r="G177" s="70">
        <v>30</v>
      </c>
      <c r="H177" s="96">
        <f>48.7+20</f>
        <v>68.7</v>
      </c>
      <c r="I177" s="70">
        <f t="shared" si="23"/>
        <v>0</v>
      </c>
      <c r="J177" s="70"/>
      <c r="K177" s="70"/>
      <c r="L177" s="70"/>
      <c r="M177" s="70">
        <f t="shared" si="24"/>
        <v>1751.925</v>
      </c>
      <c r="N177" s="70">
        <f t="shared" si="25"/>
        <v>222.075</v>
      </c>
      <c r="O177" s="97">
        <f t="shared" si="26"/>
        <v>1529.85</v>
      </c>
    </row>
    <row r="178" s="27" customFormat="1" ht="18" customHeight="1" spans="1:15">
      <c r="A178" s="95" t="s">
        <v>835</v>
      </c>
      <c r="B178" s="95" t="s">
        <v>108</v>
      </c>
      <c r="C178" s="75" t="s">
        <v>977</v>
      </c>
      <c r="D178" s="70">
        <f t="shared" si="21"/>
        <v>25.23</v>
      </c>
      <c r="E178" s="70">
        <f t="shared" si="22"/>
        <v>25.23</v>
      </c>
      <c r="F178" s="70"/>
      <c r="G178" s="70"/>
      <c r="H178" s="96">
        <v>25.23</v>
      </c>
      <c r="I178" s="70">
        <f t="shared" si="23"/>
        <v>0</v>
      </c>
      <c r="J178" s="70"/>
      <c r="K178" s="70"/>
      <c r="L178" s="70"/>
      <c r="M178" s="70">
        <f t="shared" si="24"/>
        <v>447.8325</v>
      </c>
      <c r="N178" s="70">
        <f t="shared" si="25"/>
        <v>56.7675</v>
      </c>
      <c r="O178" s="97">
        <f t="shared" si="26"/>
        <v>391.065</v>
      </c>
    </row>
    <row r="179" s="27" customFormat="1" ht="18" customHeight="1" spans="1:15">
      <c r="A179" s="95" t="s">
        <v>835</v>
      </c>
      <c r="B179" s="95" t="s">
        <v>108</v>
      </c>
      <c r="C179" s="75" t="s">
        <v>978</v>
      </c>
      <c r="D179" s="70">
        <f t="shared" si="21"/>
        <v>34.17</v>
      </c>
      <c r="E179" s="70">
        <f t="shared" si="22"/>
        <v>34.17</v>
      </c>
      <c r="F179" s="70"/>
      <c r="G179" s="70"/>
      <c r="H179" s="96">
        <v>34.17</v>
      </c>
      <c r="I179" s="70">
        <f t="shared" si="23"/>
        <v>0</v>
      </c>
      <c r="J179" s="70"/>
      <c r="K179" s="70"/>
      <c r="L179" s="70"/>
      <c r="M179" s="70">
        <f t="shared" si="24"/>
        <v>606.5175</v>
      </c>
      <c r="N179" s="70">
        <f t="shared" si="25"/>
        <v>76.8825</v>
      </c>
      <c r="O179" s="97">
        <f t="shared" si="26"/>
        <v>529.635</v>
      </c>
    </row>
    <row r="180" s="27" customFormat="1" ht="18" customHeight="1" spans="1:18">
      <c r="A180" s="95" t="s">
        <v>835</v>
      </c>
      <c r="B180" s="95" t="s">
        <v>108</v>
      </c>
      <c r="C180" s="75" t="s">
        <v>979</v>
      </c>
      <c r="D180" s="70">
        <f t="shared" si="21"/>
        <v>101.92</v>
      </c>
      <c r="E180" s="70">
        <f t="shared" si="22"/>
        <v>101.92</v>
      </c>
      <c r="F180" s="70"/>
      <c r="G180" s="70"/>
      <c r="H180" s="96">
        <v>101.92</v>
      </c>
      <c r="I180" s="70">
        <f t="shared" si="23"/>
        <v>0</v>
      </c>
      <c r="J180" s="70"/>
      <c r="K180" s="70"/>
      <c r="L180" s="70"/>
      <c r="M180" s="70">
        <f t="shared" si="24"/>
        <v>1809.08</v>
      </c>
      <c r="N180" s="70">
        <f t="shared" si="25"/>
        <v>229.32</v>
      </c>
      <c r="O180" s="97">
        <f t="shared" si="26"/>
        <v>1579.76</v>
      </c>
      <c r="R180" s="98"/>
    </row>
    <row r="181" s="27" customFormat="1" ht="18" customHeight="1" spans="1:18">
      <c r="A181" s="95" t="s">
        <v>835</v>
      </c>
      <c r="B181" s="95" t="s">
        <v>108</v>
      </c>
      <c r="C181" s="75" t="s">
        <v>980</v>
      </c>
      <c r="D181" s="70">
        <f t="shared" si="21"/>
        <v>42.03</v>
      </c>
      <c r="E181" s="70">
        <f t="shared" si="22"/>
        <v>42.03</v>
      </c>
      <c r="F181" s="70"/>
      <c r="G181" s="70"/>
      <c r="H181" s="96">
        <v>42.03</v>
      </c>
      <c r="I181" s="70">
        <f t="shared" si="23"/>
        <v>0</v>
      </c>
      <c r="J181" s="70"/>
      <c r="K181" s="70"/>
      <c r="L181" s="70"/>
      <c r="M181" s="70">
        <f t="shared" si="24"/>
        <v>746.0325</v>
      </c>
      <c r="N181" s="70">
        <f t="shared" si="25"/>
        <v>94.5675</v>
      </c>
      <c r="O181" s="97">
        <f t="shared" si="26"/>
        <v>651.465</v>
      </c>
      <c r="R181" s="98"/>
    </row>
    <row r="182" s="27" customFormat="1" ht="18" customHeight="1" spans="1:15">
      <c r="A182" s="95" t="s">
        <v>835</v>
      </c>
      <c r="B182" s="95" t="s">
        <v>108</v>
      </c>
      <c r="C182" s="75" t="s">
        <v>981</v>
      </c>
      <c r="D182" s="70">
        <f t="shared" si="21"/>
        <v>12.7</v>
      </c>
      <c r="E182" s="70">
        <f t="shared" si="22"/>
        <v>12.7</v>
      </c>
      <c r="F182" s="70"/>
      <c r="G182" s="70"/>
      <c r="H182" s="96">
        <v>12.7</v>
      </c>
      <c r="I182" s="70">
        <f t="shared" si="23"/>
        <v>0</v>
      </c>
      <c r="J182" s="70"/>
      <c r="K182" s="70"/>
      <c r="L182" s="70"/>
      <c r="M182" s="70">
        <f t="shared" si="24"/>
        <v>225.425</v>
      </c>
      <c r="N182" s="70">
        <f t="shared" si="25"/>
        <v>28.575</v>
      </c>
      <c r="O182" s="97">
        <f t="shared" si="26"/>
        <v>196.85</v>
      </c>
    </row>
    <row r="183" ht="18" customHeight="1" spans="1:15">
      <c r="A183" s="69" t="s">
        <v>835</v>
      </c>
      <c r="B183" s="69" t="s">
        <v>115</v>
      </c>
      <c r="C183" s="69" t="s">
        <v>982</v>
      </c>
      <c r="D183" s="89">
        <f t="shared" ref="D183:D244" si="27">E183+I183</f>
        <v>34.7</v>
      </c>
      <c r="E183" s="89">
        <f t="shared" ref="E183:E244" si="28">F183+G183+H183</f>
        <v>34.7</v>
      </c>
      <c r="F183" s="89"/>
      <c r="G183" s="89"/>
      <c r="H183" s="89">
        <v>34.7</v>
      </c>
      <c r="I183" s="89">
        <f t="shared" ref="I183:I244" si="29">J183+K183+L183</f>
        <v>0</v>
      </c>
      <c r="J183" s="89"/>
      <c r="K183" s="89"/>
      <c r="L183" s="89"/>
      <c r="M183" s="89">
        <f t="shared" ref="M183:M244" si="30">D183*17.75</f>
        <v>615.925</v>
      </c>
      <c r="N183" s="89">
        <f t="shared" ref="N183:N244" si="31">D183*2.25</f>
        <v>78.075</v>
      </c>
      <c r="O183" s="89">
        <f t="shared" ref="O183:O244" si="32">M183-N183</f>
        <v>537.85</v>
      </c>
    </row>
    <row r="184" ht="18" customHeight="1" spans="1:15">
      <c r="A184" s="69" t="s">
        <v>835</v>
      </c>
      <c r="B184" s="69" t="s">
        <v>115</v>
      </c>
      <c r="C184" s="69" t="s">
        <v>983</v>
      </c>
      <c r="D184" s="89">
        <f t="shared" si="27"/>
        <v>34.2</v>
      </c>
      <c r="E184" s="89">
        <f t="shared" si="28"/>
        <v>34.2</v>
      </c>
      <c r="F184" s="89"/>
      <c r="G184" s="89"/>
      <c r="H184" s="89">
        <v>34.2</v>
      </c>
      <c r="I184" s="89">
        <f t="shared" si="29"/>
        <v>0</v>
      </c>
      <c r="J184" s="89"/>
      <c r="K184" s="89"/>
      <c r="L184" s="89"/>
      <c r="M184" s="89">
        <f t="shared" si="30"/>
        <v>607.05</v>
      </c>
      <c r="N184" s="89">
        <f t="shared" si="31"/>
        <v>76.95</v>
      </c>
      <c r="O184" s="89">
        <f t="shared" si="32"/>
        <v>530.1</v>
      </c>
    </row>
    <row r="185" ht="18" customHeight="1" spans="1:15">
      <c r="A185" s="69" t="s">
        <v>835</v>
      </c>
      <c r="B185" s="69" t="s">
        <v>115</v>
      </c>
      <c r="C185" s="69" t="s">
        <v>984</v>
      </c>
      <c r="D185" s="89">
        <f t="shared" si="27"/>
        <v>70.6</v>
      </c>
      <c r="E185" s="89">
        <f t="shared" si="28"/>
        <v>70.6</v>
      </c>
      <c r="F185" s="89"/>
      <c r="G185" s="89"/>
      <c r="H185" s="89">
        <v>70.6</v>
      </c>
      <c r="I185" s="89">
        <f t="shared" si="29"/>
        <v>0</v>
      </c>
      <c r="J185" s="89"/>
      <c r="K185" s="89"/>
      <c r="L185" s="89"/>
      <c r="M185" s="89">
        <f t="shared" si="30"/>
        <v>1253.15</v>
      </c>
      <c r="N185" s="89">
        <f t="shared" si="31"/>
        <v>158.85</v>
      </c>
      <c r="O185" s="89">
        <f t="shared" si="32"/>
        <v>1094.3</v>
      </c>
    </row>
    <row r="186" ht="18" customHeight="1" spans="1:15">
      <c r="A186" s="69" t="s">
        <v>835</v>
      </c>
      <c r="B186" s="69" t="s">
        <v>115</v>
      </c>
      <c r="C186" s="69" t="s">
        <v>985</v>
      </c>
      <c r="D186" s="89">
        <f t="shared" si="27"/>
        <v>90.5</v>
      </c>
      <c r="E186" s="89">
        <f t="shared" si="28"/>
        <v>90.5</v>
      </c>
      <c r="F186" s="89"/>
      <c r="G186" s="89"/>
      <c r="H186" s="89">
        <v>90.5</v>
      </c>
      <c r="I186" s="89">
        <f t="shared" si="29"/>
        <v>0</v>
      </c>
      <c r="J186" s="89"/>
      <c r="K186" s="89"/>
      <c r="L186" s="89"/>
      <c r="M186" s="89">
        <f t="shared" si="30"/>
        <v>1606.375</v>
      </c>
      <c r="N186" s="89">
        <f t="shared" si="31"/>
        <v>203.625</v>
      </c>
      <c r="O186" s="89">
        <f t="shared" si="32"/>
        <v>1402.75</v>
      </c>
    </row>
    <row r="187" ht="18" customHeight="1" spans="1:15">
      <c r="A187" s="69" t="s">
        <v>835</v>
      </c>
      <c r="B187" s="69" t="s">
        <v>115</v>
      </c>
      <c r="C187" s="69" t="s">
        <v>986</v>
      </c>
      <c r="D187" s="89">
        <f t="shared" si="27"/>
        <v>24</v>
      </c>
      <c r="E187" s="89">
        <f t="shared" si="28"/>
        <v>24</v>
      </c>
      <c r="F187" s="89"/>
      <c r="G187" s="89"/>
      <c r="H187" s="89">
        <v>24</v>
      </c>
      <c r="I187" s="89">
        <f t="shared" si="29"/>
        <v>0</v>
      </c>
      <c r="J187" s="89"/>
      <c r="K187" s="89"/>
      <c r="L187" s="89"/>
      <c r="M187" s="89">
        <f t="shared" si="30"/>
        <v>426</v>
      </c>
      <c r="N187" s="89">
        <f t="shared" si="31"/>
        <v>54</v>
      </c>
      <c r="O187" s="89">
        <f t="shared" si="32"/>
        <v>372</v>
      </c>
    </row>
    <row r="188" s="1" customFormat="1" ht="18" customHeight="1" spans="1:15">
      <c r="A188" s="69" t="s">
        <v>835</v>
      </c>
      <c r="B188" s="69" t="s">
        <v>115</v>
      </c>
      <c r="C188" s="69" t="s">
        <v>987</v>
      </c>
      <c r="D188" s="89">
        <f t="shared" si="27"/>
        <v>500</v>
      </c>
      <c r="E188" s="89">
        <f t="shared" si="28"/>
        <v>500</v>
      </c>
      <c r="F188" s="89"/>
      <c r="G188" s="89">
        <v>500</v>
      </c>
      <c r="H188" s="89"/>
      <c r="I188" s="89">
        <f t="shared" si="29"/>
        <v>0</v>
      </c>
      <c r="J188" s="89"/>
      <c r="K188" s="89"/>
      <c r="L188" s="89"/>
      <c r="M188" s="89">
        <f t="shared" si="30"/>
        <v>8875</v>
      </c>
      <c r="N188" s="89">
        <f t="shared" si="31"/>
        <v>1125</v>
      </c>
      <c r="O188" s="89">
        <f t="shared" si="32"/>
        <v>7750</v>
      </c>
    </row>
    <row r="189" s="1" customFormat="1" ht="18" customHeight="1" spans="1:15">
      <c r="A189" s="69" t="s">
        <v>835</v>
      </c>
      <c r="B189" s="69" t="s">
        <v>115</v>
      </c>
      <c r="C189" s="69" t="s">
        <v>988</v>
      </c>
      <c r="D189" s="89">
        <f t="shared" si="27"/>
        <v>96</v>
      </c>
      <c r="E189" s="89">
        <f t="shared" si="28"/>
        <v>96</v>
      </c>
      <c r="F189" s="89"/>
      <c r="G189" s="89"/>
      <c r="H189" s="89">
        <v>96</v>
      </c>
      <c r="I189" s="89"/>
      <c r="J189" s="89"/>
      <c r="K189" s="89"/>
      <c r="L189" s="89"/>
      <c r="M189" s="89">
        <f t="shared" ref="M189" si="33">D189*17.75</f>
        <v>1704</v>
      </c>
      <c r="N189" s="89">
        <f t="shared" ref="N189" si="34">D189*2.25</f>
        <v>216</v>
      </c>
      <c r="O189" s="89">
        <f t="shared" ref="O189" si="35">M189-N189</f>
        <v>1488</v>
      </c>
    </row>
    <row r="190" s="79" customFormat="1" ht="18" customHeight="1" spans="1:15">
      <c r="A190" s="69" t="s">
        <v>835</v>
      </c>
      <c r="B190" s="69" t="s">
        <v>115</v>
      </c>
      <c r="C190" s="69" t="s">
        <v>989</v>
      </c>
      <c r="D190" s="89">
        <f t="shared" si="27"/>
        <v>38</v>
      </c>
      <c r="E190" s="89">
        <f t="shared" si="28"/>
        <v>38</v>
      </c>
      <c r="F190" s="89"/>
      <c r="G190" s="89"/>
      <c r="H190" s="89">
        <v>38</v>
      </c>
      <c r="I190" s="89">
        <f t="shared" si="29"/>
        <v>0</v>
      </c>
      <c r="J190" s="89"/>
      <c r="K190" s="89"/>
      <c r="L190" s="89"/>
      <c r="M190" s="89">
        <f t="shared" si="30"/>
        <v>674.5</v>
      </c>
      <c r="N190" s="89">
        <f t="shared" si="31"/>
        <v>85.5</v>
      </c>
      <c r="O190" s="89">
        <f t="shared" si="32"/>
        <v>589</v>
      </c>
    </row>
    <row r="191" s="79" customFormat="1" ht="18" customHeight="1" spans="1:15">
      <c r="A191" s="69" t="s">
        <v>835</v>
      </c>
      <c r="B191" s="69" t="s">
        <v>115</v>
      </c>
      <c r="C191" s="69" t="s">
        <v>990</v>
      </c>
      <c r="D191" s="89">
        <f t="shared" si="27"/>
        <v>38</v>
      </c>
      <c r="E191" s="89">
        <f t="shared" si="28"/>
        <v>38</v>
      </c>
      <c r="F191" s="89"/>
      <c r="G191" s="89"/>
      <c r="H191" s="89">
        <v>38</v>
      </c>
      <c r="I191" s="89">
        <f t="shared" si="29"/>
        <v>0</v>
      </c>
      <c r="J191" s="89"/>
      <c r="K191" s="89"/>
      <c r="L191" s="89"/>
      <c r="M191" s="89">
        <f t="shared" si="30"/>
        <v>674.5</v>
      </c>
      <c r="N191" s="89">
        <f t="shared" si="31"/>
        <v>85.5</v>
      </c>
      <c r="O191" s="89">
        <f t="shared" si="32"/>
        <v>589</v>
      </c>
    </row>
    <row r="192" ht="18" customHeight="1" spans="1:15">
      <c r="A192" s="69" t="s">
        <v>835</v>
      </c>
      <c r="B192" s="69" t="s">
        <v>115</v>
      </c>
      <c r="C192" s="69" t="s">
        <v>991</v>
      </c>
      <c r="D192" s="89">
        <f t="shared" si="27"/>
        <v>23</v>
      </c>
      <c r="E192" s="89">
        <f t="shared" si="28"/>
        <v>23</v>
      </c>
      <c r="F192" s="89"/>
      <c r="G192" s="89"/>
      <c r="H192" s="89">
        <v>23</v>
      </c>
      <c r="I192" s="89">
        <f t="shared" si="29"/>
        <v>0</v>
      </c>
      <c r="J192" s="89"/>
      <c r="K192" s="89"/>
      <c r="L192" s="89"/>
      <c r="M192" s="89">
        <f t="shared" si="30"/>
        <v>408.25</v>
      </c>
      <c r="N192" s="89">
        <f t="shared" si="31"/>
        <v>51.75</v>
      </c>
      <c r="O192" s="89">
        <f t="shared" si="32"/>
        <v>356.5</v>
      </c>
    </row>
    <row r="193" ht="18" customHeight="1" spans="1:15">
      <c r="A193" s="69" t="s">
        <v>835</v>
      </c>
      <c r="B193" s="69" t="s">
        <v>115</v>
      </c>
      <c r="C193" s="69" t="s">
        <v>992</v>
      </c>
      <c r="D193" s="89">
        <f t="shared" si="27"/>
        <v>18.3</v>
      </c>
      <c r="E193" s="89">
        <f t="shared" si="28"/>
        <v>18.3</v>
      </c>
      <c r="F193" s="89"/>
      <c r="G193" s="89"/>
      <c r="H193" s="89">
        <v>18.3</v>
      </c>
      <c r="I193" s="89">
        <f t="shared" si="29"/>
        <v>0</v>
      </c>
      <c r="J193" s="89"/>
      <c r="K193" s="89"/>
      <c r="L193" s="89"/>
      <c r="M193" s="89">
        <f t="shared" si="30"/>
        <v>324.825</v>
      </c>
      <c r="N193" s="89">
        <f t="shared" si="31"/>
        <v>41.175</v>
      </c>
      <c r="O193" s="89">
        <f t="shared" si="32"/>
        <v>283.65</v>
      </c>
    </row>
    <row r="194" ht="18" customHeight="1" spans="1:15">
      <c r="A194" s="69" t="s">
        <v>835</v>
      </c>
      <c r="B194" s="69" t="s">
        <v>115</v>
      </c>
      <c r="C194" s="69" t="s">
        <v>993</v>
      </c>
      <c r="D194" s="89">
        <f t="shared" si="27"/>
        <v>45</v>
      </c>
      <c r="E194" s="89">
        <f t="shared" si="28"/>
        <v>45</v>
      </c>
      <c r="F194" s="89"/>
      <c r="G194" s="89"/>
      <c r="H194" s="89">
        <v>45</v>
      </c>
      <c r="I194" s="89">
        <f t="shared" si="29"/>
        <v>0</v>
      </c>
      <c r="J194" s="89"/>
      <c r="K194" s="89"/>
      <c r="L194" s="89"/>
      <c r="M194" s="89">
        <f t="shared" si="30"/>
        <v>798.75</v>
      </c>
      <c r="N194" s="89">
        <f t="shared" si="31"/>
        <v>101.25</v>
      </c>
      <c r="O194" s="89">
        <f t="shared" si="32"/>
        <v>697.5</v>
      </c>
    </row>
    <row r="195" ht="18" customHeight="1" spans="1:15">
      <c r="A195" s="69" t="s">
        <v>835</v>
      </c>
      <c r="B195" s="69" t="s">
        <v>115</v>
      </c>
      <c r="C195" s="69" t="s">
        <v>994</v>
      </c>
      <c r="D195" s="89">
        <f t="shared" si="27"/>
        <v>62.9</v>
      </c>
      <c r="E195" s="89">
        <f t="shared" si="28"/>
        <v>62.9</v>
      </c>
      <c r="F195" s="89"/>
      <c r="G195" s="89"/>
      <c r="H195" s="89">
        <v>62.9</v>
      </c>
      <c r="I195" s="89">
        <f t="shared" si="29"/>
        <v>0</v>
      </c>
      <c r="J195" s="89"/>
      <c r="K195" s="89"/>
      <c r="L195" s="89"/>
      <c r="M195" s="89">
        <f t="shared" si="30"/>
        <v>1116.475</v>
      </c>
      <c r="N195" s="89">
        <f t="shared" si="31"/>
        <v>141.525</v>
      </c>
      <c r="O195" s="89">
        <f t="shared" si="32"/>
        <v>974.95</v>
      </c>
    </row>
    <row r="196" ht="18" customHeight="1" spans="1:15">
      <c r="A196" s="69" t="s">
        <v>835</v>
      </c>
      <c r="B196" s="69" t="s">
        <v>115</v>
      </c>
      <c r="C196" s="69" t="s">
        <v>995</v>
      </c>
      <c r="D196" s="89">
        <f t="shared" si="27"/>
        <v>23</v>
      </c>
      <c r="E196" s="89">
        <f t="shared" si="28"/>
        <v>23</v>
      </c>
      <c r="F196" s="89"/>
      <c r="G196" s="89"/>
      <c r="H196" s="89">
        <v>23</v>
      </c>
      <c r="I196" s="89">
        <f t="shared" si="29"/>
        <v>0</v>
      </c>
      <c r="J196" s="89"/>
      <c r="K196" s="89"/>
      <c r="L196" s="89"/>
      <c r="M196" s="89">
        <f t="shared" si="30"/>
        <v>408.25</v>
      </c>
      <c r="N196" s="89">
        <f t="shared" si="31"/>
        <v>51.75</v>
      </c>
      <c r="O196" s="89">
        <f t="shared" si="32"/>
        <v>356.5</v>
      </c>
    </row>
    <row r="197" ht="18" customHeight="1" spans="1:15">
      <c r="A197" s="69" t="s">
        <v>835</v>
      </c>
      <c r="B197" s="69" t="s">
        <v>115</v>
      </c>
      <c r="C197" s="69" t="s">
        <v>996</v>
      </c>
      <c r="D197" s="89">
        <f t="shared" si="27"/>
        <v>17.8</v>
      </c>
      <c r="E197" s="89">
        <f t="shared" si="28"/>
        <v>17.8</v>
      </c>
      <c r="F197" s="89"/>
      <c r="G197" s="89"/>
      <c r="H197" s="89">
        <v>17.8</v>
      </c>
      <c r="I197" s="89">
        <f t="shared" si="29"/>
        <v>0</v>
      </c>
      <c r="J197" s="89"/>
      <c r="K197" s="89"/>
      <c r="L197" s="89"/>
      <c r="M197" s="89">
        <f t="shared" si="30"/>
        <v>315.95</v>
      </c>
      <c r="N197" s="89">
        <f t="shared" si="31"/>
        <v>40.05</v>
      </c>
      <c r="O197" s="89">
        <f t="shared" si="32"/>
        <v>275.9</v>
      </c>
    </row>
    <row r="198" ht="18" customHeight="1" spans="1:15">
      <c r="A198" s="69" t="s">
        <v>835</v>
      </c>
      <c r="B198" s="69" t="s">
        <v>115</v>
      </c>
      <c r="C198" s="69" t="s">
        <v>997</v>
      </c>
      <c r="D198" s="89">
        <f t="shared" si="27"/>
        <v>42.6</v>
      </c>
      <c r="E198" s="89">
        <f t="shared" si="28"/>
        <v>42.6</v>
      </c>
      <c r="F198" s="89"/>
      <c r="G198" s="89"/>
      <c r="H198" s="89">
        <v>42.6</v>
      </c>
      <c r="I198" s="89">
        <f t="shared" si="29"/>
        <v>0</v>
      </c>
      <c r="J198" s="89"/>
      <c r="K198" s="89"/>
      <c r="L198" s="89"/>
      <c r="M198" s="89">
        <f t="shared" si="30"/>
        <v>756.15</v>
      </c>
      <c r="N198" s="89">
        <f t="shared" si="31"/>
        <v>95.85</v>
      </c>
      <c r="O198" s="89">
        <f t="shared" si="32"/>
        <v>660.3</v>
      </c>
    </row>
    <row r="199" ht="18" customHeight="1" spans="1:15">
      <c r="A199" s="69" t="s">
        <v>835</v>
      </c>
      <c r="B199" s="69" t="s">
        <v>115</v>
      </c>
      <c r="C199" s="69" t="s">
        <v>998</v>
      </c>
      <c r="D199" s="89">
        <f t="shared" si="27"/>
        <v>26</v>
      </c>
      <c r="E199" s="89">
        <f t="shared" si="28"/>
        <v>26</v>
      </c>
      <c r="F199" s="89"/>
      <c r="G199" s="89"/>
      <c r="H199" s="89">
        <v>26</v>
      </c>
      <c r="I199" s="89">
        <f t="shared" si="29"/>
        <v>0</v>
      </c>
      <c r="J199" s="89"/>
      <c r="K199" s="89"/>
      <c r="L199" s="89"/>
      <c r="M199" s="89">
        <f t="shared" si="30"/>
        <v>461.5</v>
      </c>
      <c r="N199" s="89">
        <f t="shared" si="31"/>
        <v>58.5</v>
      </c>
      <c r="O199" s="89">
        <f t="shared" si="32"/>
        <v>403</v>
      </c>
    </row>
    <row r="200" ht="18" customHeight="1" spans="1:15">
      <c r="A200" s="69" t="s">
        <v>835</v>
      </c>
      <c r="B200" s="69" t="s">
        <v>115</v>
      </c>
      <c r="C200" s="69" t="s">
        <v>999</v>
      </c>
      <c r="D200" s="89">
        <f t="shared" si="27"/>
        <v>52</v>
      </c>
      <c r="E200" s="89">
        <f t="shared" si="28"/>
        <v>52</v>
      </c>
      <c r="F200" s="89"/>
      <c r="G200" s="89"/>
      <c r="H200" s="89">
        <v>52</v>
      </c>
      <c r="I200" s="89">
        <f t="shared" si="29"/>
        <v>0</v>
      </c>
      <c r="J200" s="89"/>
      <c r="K200" s="89"/>
      <c r="L200" s="89"/>
      <c r="M200" s="89">
        <f t="shared" si="30"/>
        <v>923</v>
      </c>
      <c r="N200" s="89">
        <f t="shared" si="31"/>
        <v>117</v>
      </c>
      <c r="O200" s="89">
        <f t="shared" si="32"/>
        <v>806</v>
      </c>
    </row>
    <row r="201" ht="18" customHeight="1" spans="1:15">
      <c r="A201" s="69" t="s">
        <v>835</v>
      </c>
      <c r="B201" s="69" t="s">
        <v>115</v>
      </c>
      <c r="C201" s="69" t="s">
        <v>1000</v>
      </c>
      <c r="D201" s="89">
        <f t="shared" si="27"/>
        <v>94.8</v>
      </c>
      <c r="E201" s="89">
        <f t="shared" si="28"/>
        <v>94.8</v>
      </c>
      <c r="F201" s="89"/>
      <c r="G201" s="89"/>
      <c r="H201" s="89">
        <v>94.8</v>
      </c>
      <c r="I201" s="89">
        <f t="shared" si="29"/>
        <v>0</v>
      </c>
      <c r="J201" s="89"/>
      <c r="K201" s="89"/>
      <c r="L201" s="89"/>
      <c r="M201" s="89">
        <f t="shared" si="30"/>
        <v>1682.7</v>
      </c>
      <c r="N201" s="89">
        <f t="shared" si="31"/>
        <v>213.3</v>
      </c>
      <c r="O201" s="89">
        <f t="shared" si="32"/>
        <v>1469.4</v>
      </c>
    </row>
    <row r="202" s="27" customFormat="1" ht="18" customHeight="1" spans="1:15">
      <c r="A202" s="69" t="s">
        <v>835</v>
      </c>
      <c r="B202" s="69" t="s">
        <v>115</v>
      </c>
      <c r="C202" s="69" t="s">
        <v>1001</v>
      </c>
      <c r="D202" s="89">
        <f t="shared" si="27"/>
        <v>34.2</v>
      </c>
      <c r="E202" s="89">
        <f t="shared" si="28"/>
        <v>34.2</v>
      </c>
      <c r="F202" s="89"/>
      <c r="G202" s="89"/>
      <c r="H202" s="89">
        <v>34.2</v>
      </c>
      <c r="I202" s="89">
        <f t="shared" si="29"/>
        <v>0</v>
      </c>
      <c r="J202" s="89"/>
      <c r="K202" s="89"/>
      <c r="L202" s="89"/>
      <c r="M202" s="89">
        <f t="shared" si="30"/>
        <v>607.05</v>
      </c>
      <c r="N202" s="89">
        <f t="shared" si="31"/>
        <v>76.95</v>
      </c>
      <c r="O202" s="89">
        <f t="shared" si="32"/>
        <v>530.1</v>
      </c>
    </row>
    <row r="203" ht="18" customHeight="1" spans="1:15">
      <c r="A203" s="69" t="s">
        <v>835</v>
      </c>
      <c r="B203" s="69" t="s">
        <v>115</v>
      </c>
      <c r="C203" s="69" t="s">
        <v>305</v>
      </c>
      <c r="D203" s="89">
        <f t="shared" si="27"/>
        <v>44</v>
      </c>
      <c r="E203" s="89">
        <f t="shared" si="28"/>
        <v>44</v>
      </c>
      <c r="F203" s="89"/>
      <c r="G203" s="89"/>
      <c r="H203" s="89">
        <v>44</v>
      </c>
      <c r="I203" s="89">
        <f t="shared" si="29"/>
        <v>0</v>
      </c>
      <c r="J203" s="89"/>
      <c r="K203" s="89"/>
      <c r="L203" s="89"/>
      <c r="M203" s="89">
        <f t="shared" si="30"/>
        <v>781</v>
      </c>
      <c r="N203" s="89">
        <f t="shared" si="31"/>
        <v>99</v>
      </c>
      <c r="O203" s="89">
        <f t="shared" si="32"/>
        <v>682</v>
      </c>
    </row>
    <row r="204" ht="18" customHeight="1" spans="1:15">
      <c r="A204" s="69" t="s">
        <v>835</v>
      </c>
      <c r="B204" s="69" t="s">
        <v>115</v>
      </c>
      <c r="C204" s="69" t="s">
        <v>1002</v>
      </c>
      <c r="D204" s="89">
        <f t="shared" si="27"/>
        <v>51</v>
      </c>
      <c r="E204" s="89">
        <f t="shared" si="28"/>
        <v>51</v>
      </c>
      <c r="F204" s="89"/>
      <c r="G204" s="89"/>
      <c r="H204" s="89">
        <v>51</v>
      </c>
      <c r="I204" s="89">
        <f t="shared" si="29"/>
        <v>0</v>
      </c>
      <c r="J204" s="89"/>
      <c r="K204" s="89"/>
      <c r="L204" s="89"/>
      <c r="M204" s="89">
        <f t="shared" si="30"/>
        <v>905.25</v>
      </c>
      <c r="N204" s="89">
        <f t="shared" si="31"/>
        <v>114.75</v>
      </c>
      <c r="O204" s="89">
        <f t="shared" si="32"/>
        <v>790.5</v>
      </c>
    </row>
    <row r="205" ht="18" customHeight="1" spans="1:15">
      <c r="A205" s="69" t="s">
        <v>835</v>
      </c>
      <c r="B205" s="69" t="s">
        <v>115</v>
      </c>
      <c r="C205" s="69" t="s">
        <v>1003</v>
      </c>
      <c r="D205" s="89">
        <f t="shared" si="27"/>
        <v>44.3</v>
      </c>
      <c r="E205" s="89">
        <f t="shared" si="28"/>
        <v>44.3</v>
      </c>
      <c r="F205" s="89"/>
      <c r="G205" s="89"/>
      <c r="H205" s="89">
        <v>44.3</v>
      </c>
      <c r="I205" s="89">
        <f t="shared" si="29"/>
        <v>0</v>
      </c>
      <c r="J205" s="89"/>
      <c r="K205" s="89"/>
      <c r="L205" s="89"/>
      <c r="M205" s="89">
        <f t="shared" si="30"/>
        <v>786.325</v>
      </c>
      <c r="N205" s="89">
        <f t="shared" si="31"/>
        <v>99.675</v>
      </c>
      <c r="O205" s="89">
        <f t="shared" si="32"/>
        <v>686.65</v>
      </c>
    </row>
    <row r="206" ht="18" customHeight="1" spans="1:15">
      <c r="A206" s="69" t="s">
        <v>835</v>
      </c>
      <c r="B206" s="69" t="s">
        <v>115</v>
      </c>
      <c r="C206" s="69" t="s">
        <v>1004</v>
      </c>
      <c r="D206" s="89">
        <f t="shared" si="27"/>
        <v>26.7</v>
      </c>
      <c r="E206" s="89">
        <f t="shared" si="28"/>
        <v>26.7</v>
      </c>
      <c r="F206" s="89"/>
      <c r="G206" s="89"/>
      <c r="H206" s="89">
        <v>26.7</v>
      </c>
      <c r="I206" s="89">
        <f t="shared" si="29"/>
        <v>0</v>
      </c>
      <c r="J206" s="89"/>
      <c r="K206" s="89"/>
      <c r="L206" s="89"/>
      <c r="M206" s="89">
        <f t="shared" si="30"/>
        <v>473.925</v>
      </c>
      <c r="N206" s="89">
        <f t="shared" si="31"/>
        <v>60.075</v>
      </c>
      <c r="O206" s="89">
        <f t="shared" si="32"/>
        <v>413.85</v>
      </c>
    </row>
    <row r="207" ht="18" customHeight="1" spans="1:15">
      <c r="A207" s="69" t="s">
        <v>835</v>
      </c>
      <c r="B207" s="69" t="s">
        <v>115</v>
      </c>
      <c r="C207" s="69" t="s">
        <v>1005</v>
      </c>
      <c r="D207" s="89">
        <f t="shared" si="27"/>
        <v>38</v>
      </c>
      <c r="E207" s="89">
        <f t="shared" si="28"/>
        <v>38</v>
      </c>
      <c r="F207" s="89"/>
      <c r="G207" s="89"/>
      <c r="H207" s="89">
        <v>38</v>
      </c>
      <c r="I207" s="89">
        <f t="shared" si="29"/>
        <v>0</v>
      </c>
      <c r="J207" s="89"/>
      <c r="K207" s="89"/>
      <c r="L207" s="89"/>
      <c r="M207" s="89">
        <f t="shared" si="30"/>
        <v>674.5</v>
      </c>
      <c r="N207" s="89">
        <f t="shared" si="31"/>
        <v>85.5</v>
      </c>
      <c r="O207" s="89">
        <f t="shared" si="32"/>
        <v>589</v>
      </c>
    </row>
    <row r="208" ht="18" customHeight="1" spans="1:15">
      <c r="A208" s="69" t="s">
        <v>835</v>
      </c>
      <c r="B208" s="69" t="s">
        <v>115</v>
      </c>
      <c r="C208" s="69" t="s">
        <v>1006</v>
      </c>
      <c r="D208" s="89">
        <f t="shared" si="27"/>
        <v>12</v>
      </c>
      <c r="E208" s="89">
        <f t="shared" si="28"/>
        <v>12</v>
      </c>
      <c r="F208" s="89"/>
      <c r="G208" s="89"/>
      <c r="H208" s="89">
        <v>12</v>
      </c>
      <c r="I208" s="89">
        <f t="shared" si="29"/>
        <v>0</v>
      </c>
      <c r="J208" s="89"/>
      <c r="K208" s="89"/>
      <c r="L208" s="89"/>
      <c r="M208" s="89">
        <f t="shared" si="30"/>
        <v>213</v>
      </c>
      <c r="N208" s="89">
        <f t="shared" si="31"/>
        <v>27</v>
      </c>
      <c r="O208" s="89">
        <f t="shared" si="32"/>
        <v>186</v>
      </c>
    </row>
    <row r="209" ht="18" customHeight="1" spans="1:15">
      <c r="A209" s="69" t="s">
        <v>835</v>
      </c>
      <c r="B209" s="69" t="s">
        <v>115</v>
      </c>
      <c r="C209" s="69" t="s">
        <v>1007</v>
      </c>
      <c r="D209" s="89">
        <f t="shared" si="27"/>
        <v>25</v>
      </c>
      <c r="E209" s="89">
        <f t="shared" si="28"/>
        <v>25</v>
      </c>
      <c r="F209" s="89"/>
      <c r="G209" s="89"/>
      <c r="H209" s="89">
        <v>25</v>
      </c>
      <c r="I209" s="89">
        <f t="shared" si="29"/>
        <v>0</v>
      </c>
      <c r="J209" s="89"/>
      <c r="K209" s="89"/>
      <c r="L209" s="89"/>
      <c r="M209" s="89">
        <f t="shared" si="30"/>
        <v>443.75</v>
      </c>
      <c r="N209" s="89">
        <f t="shared" si="31"/>
        <v>56.25</v>
      </c>
      <c r="O209" s="89">
        <f t="shared" si="32"/>
        <v>387.5</v>
      </c>
    </row>
    <row r="210" ht="18" customHeight="1" spans="1:15">
      <c r="A210" s="69" t="s">
        <v>835</v>
      </c>
      <c r="B210" s="69" t="s">
        <v>115</v>
      </c>
      <c r="C210" s="69" t="s">
        <v>1008</v>
      </c>
      <c r="D210" s="89">
        <f t="shared" si="27"/>
        <v>15</v>
      </c>
      <c r="E210" s="89">
        <f t="shared" si="28"/>
        <v>15</v>
      </c>
      <c r="F210" s="89"/>
      <c r="G210" s="89"/>
      <c r="H210" s="89">
        <v>15</v>
      </c>
      <c r="I210" s="89">
        <f t="shared" si="29"/>
        <v>0</v>
      </c>
      <c r="J210" s="89"/>
      <c r="K210" s="89"/>
      <c r="L210" s="89"/>
      <c r="M210" s="89">
        <f t="shared" si="30"/>
        <v>266.25</v>
      </c>
      <c r="N210" s="89">
        <f t="shared" si="31"/>
        <v>33.75</v>
      </c>
      <c r="O210" s="89">
        <f t="shared" si="32"/>
        <v>232.5</v>
      </c>
    </row>
    <row r="211" ht="18" customHeight="1" spans="1:15">
      <c r="A211" s="69" t="s">
        <v>835</v>
      </c>
      <c r="B211" s="69" t="s">
        <v>115</v>
      </c>
      <c r="C211" s="69" t="s">
        <v>1009</v>
      </c>
      <c r="D211" s="89">
        <f t="shared" si="27"/>
        <v>23</v>
      </c>
      <c r="E211" s="89">
        <f t="shared" si="28"/>
        <v>23</v>
      </c>
      <c r="F211" s="89"/>
      <c r="G211" s="89"/>
      <c r="H211" s="89">
        <v>23</v>
      </c>
      <c r="I211" s="89">
        <f t="shared" si="29"/>
        <v>0</v>
      </c>
      <c r="J211" s="89"/>
      <c r="K211" s="89"/>
      <c r="L211" s="89"/>
      <c r="M211" s="89">
        <f t="shared" si="30"/>
        <v>408.25</v>
      </c>
      <c r="N211" s="89">
        <f t="shared" si="31"/>
        <v>51.75</v>
      </c>
      <c r="O211" s="89">
        <f t="shared" si="32"/>
        <v>356.5</v>
      </c>
    </row>
    <row r="212" ht="18" customHeight="1" spans="1:15">
      <c r="A212" s="69" t="s">
        <v>835</v>
      </c>
      <c r="B212" s="69" t="s">
        <v>115</v>
      </c>
      <c r="C212" s="69" t="s">
        <v>1010</v>
      </c>
      <c r="D212" s="89">
        <f t="shared" si="27"/>
        <v>38</v>
      </c>
      <c r="E212" s="89">
        <f t="shared" si="28"/>
        <v>38</v>
      </c>
      <c r="F212" s="89"/>
      <c r="G212" s="89"/>
      <c r="H212" s="89">
        <v>38</v>
      </c>
      <c r="I212" s="89">
        <f t="shared" si="29"/>
        <v>0</v>
      </c>
      <c r="J212" s="89"/>
      <c r="K212" s="89"/>
      <c r="L212" s="89"/>
      <c r="M212" s="89">
        <f t="shared" si="30"/>
        <v>674.5</v>
      </c>
      <c r="N212" s="89">
        <f t="shared" si="31"/>
        <v>85.5</v>
      </c>
      <c r="O212" s="89">
        <f t="shared" si="32"/>
        <v>589</v>
      </c>
    </row>
    <row r="213" ht="18" customHeight="1" spans="1:15">
      <c r="A213" s="69" t="s">
        <v>835</v>
      </c>
      <c r="B213" s="69" t="s">
        <v>115</v>
      </c>
      <c r="C213" s="69" t="s">
        <v>1011</v>
      </c>
      <c r="D213" s="89">
        <f t="shared" si="27"/>
        <v>38</v>
      </c>
      <c r="E213" s="89">
        <f t="shared" si="28"/>
        <v>38</v>
      </c>
      <c r="F213" s="89"/>
      <c r="G213" s="89"/>
      <c r="H213" s="89">
        <v>38</v>
      </c>
      <c r="I213" s="89">
        <f t="shared" si="29"/>
        <v>0</v>
      </c>
      <c r="J213" s="89"/>
      <c r="K213" s="89"/>
      <c r="L213" s="89"/>
      <c r="M213" s="89">
        <f t="shared" si="30"/>
        <v>674.5</v>
      </c>
      <c r="N213" s="89">
        <f t="shared" si="31"/>
        <v>85.5</v>
      </c>
      <c r="O213" s="89">
        <f t="shared" si="32"/>
        <v>589</v>
      </c>
    </row>
    <row r="214" ht="18" customHeight="1" spans="1:15">
      <c r="A214" s="69" t="s">
        <v>835</v>
      </c>
      <c r="B214" s="69" t="s">
        <v>115</v>
      </c>
      <c r="C214" s="69" t="s">
        <v>1012</v>
      </c>
      <c r="D214" s="89">
        <f t="shared" si="27"/>
        <v>59.5</v>
      </c>
      <c r="E214" s="89">
        <f t="shared" si="28"/>
        <v>59.5</v>
      </c>
      <c r="F214" s="89"/>
      <c r="G214" s="89"/>
      <c r="H214" s="89">
        <v>59.5</v>
      </c>
      <c r="I214" s="89">
        <f t="shared" si="29"/>
        <v>0</v>
      </c>
      <c r="J214" s="89"/>
      <c r="K214" s="89"/>
      <c r="L214" s="89"/>
      <c r="M214" s="89">
        <f t="shared" si="30"/>
        <v>1056.125</v>
      </c>
      <c r="N214" s="89">
        <f t="shared" si="31"/>
        <v>133.875</v>
      </c>
      <c r="O214" s="89">
        <f t="shared" si="32"/>
        <v>922.25</v>
      </c>
    </row>
    <row r="215" s="27" customFormat="1" ht="18" customHeight="1" spans="1:15">
      <c r="A215" s="91" t="s">
        <v>1013</v>
      </c>
      <c r="B215" s="91"/>
      <c r="C215" s="85" t="s">
        <v>14</v>
      </c>
      <c r="D215" s="92">
        <f>SUM(D216:D286)</f>
        <v>3451.9</v>
      </c>
      <c r="E215" s="92">
        <f t="shared" ref="E215:O215" si="36">SUM(E216:E286)</f>
        <v>3451.9</v>
      </c>
      <c r="F215" s="92">
        <f t="shared" si="36"/>
        <v>0</v>
      </c>
      <c r="G215" s="92">
        <f t="shared" si="36"/>
        <v>0</v>
      </c>
      <c r="H215" s="92">
        <f t="shared" si="36"/>
        <v>3451.9</v>
      </c>
      <c r="I215" s="92">
        <f t="shared" si="36"/>
        <v>0</v>
      </c>
      <c r="J215" s="92">
        <f t="shared" si="36"/>
        <v>0</v>
      </c>
      <c r="K215" s="92">
        <f t="shared" si="36"/>
        <v>0</v>
      </c>
      <c r="L215" s="92">
        <f t="shared" si="36"/>
        <v>0</v>
      </c>
      <c r="M215" s="92">
        <f t="shared" si="36"/>
        <v>61271.225</v>
      </c>
      <c r="N215" s="92">
        <f t="shared" si="36"/>
        <v>7766.775</v>
      </c>
      <c r="O215" s="92">
        <f t="shared" si="36"/>
        <v>53504.45</v>
      </c>
    </row>
    <row r="216" ht="18" customHeight="1" spans="1:15">
      <c r="A216" s="69" t="s">
        <v>1013</v>
      </c>
      <c r="B216" s="69" t="s">
        <v>44</v>
      </c>
      <c r="C216" s="69" t="s">
        <v>1014</v>
      </c>
      <c r="D216" s="89">
        <f t="shared" si="27"/>
        <v>111.5</v>
      </c>
      <c r="E216" s="89">
        <f t="shared" si="28"/>
        <v>111.5</v>
      </c>
      <c r="F216" s="89"/>
      <c r="G216" s="89"/>
      <c r="H216" s="89">
        <v>111.5</v>
      </c>
      <c r="I216" s="89">
        <f t="shared" si="29"/>
        <v>0</v>
      </c>
      <c r="J216" s="89"/>
      <c r="K216" s="89"/>
      <c r="L216" s="89"/>
      <c r="M216" s="89">
        <f t="shared" si="30"/>
        <v>1979.125</v>
      </c>
      <c r="N216" s="89">
        <f t="shared" si="31"/>
        <v>250.875</v>
      </c>
      <c r="O216" s="89">
        <f t="shared" si="32"/>
        <v>1728.25</v>
      </c>
    </row>
    <row r="217" ht="18" customHeight="1" spans="1:15">
      <c r="A217" s="93" t="s">
        <v>1013</v>
      </c>
      <c r="B217" s="69" t="s">
        <v>44</v>
      </c>
      <c r="C217" s="93" t="s">
        <v>1015</v>
      </c>
      <c r="D217" s="89">
        <f t="shared" si="27"/>
        <v>47.8</v>
      </c>
      <c r="E217" s="89">
        <f t="shared" si="28"/>
        <v>47.8</v>
      </c>
      <c r="F217" s="94"/>
      <c r="G217" s="94"/>
      <c r="H217" s="94">
        <v>47.8</v>
      </c>
      <c r="I217" s="94">
        <f t="shared" si="29"/>
        <v>0</v>
      </c>
      <c r="J217" s="94"/>
      <c r="K217" s="94"/>
      <c r="L217" s="94"/>
      <c r="M217" s="89">
        <f t="shared" si="30"/>
        <v>848.45</v>
      </c>
      <c r="N217" s="89">
        <f t="shared" si="31"/>
        <v>107.55</v>
      </c>
      <c r="O217" s="89">
        <f t="shared" si="32"/>
        <v>740.9</v>
      </c>
    </row>
    <row r="218" ht="18" customHeight="1" spans="1:15">
      <c r="A218" s="69" t="s">
        <v>1013</v>
      </c>
      <c r="B218" s="69" t="s">
        <v>44</v>
      </c>
      <c r="C218" s="69" t="s">
        <v>1016</v>
      </c>
      <c r="D218" s="89">
        <f t="shared" si="27"/>
        <v>63.7</v>
      </c>
      <c r="E218" s="89">
        <f t="shared" si="28"/>
        <v>63.7</v>
      </c>
      <c r="F218" s="89"/>
      <c r="G218" s="89"/>
      <c r="H218" s="89">
        <v>63.7</v>
      </c>
      <c r="I218" s="89">
        <f t="shared" si="29"/>
        <v>0</v>
      </c>
      <c r="J218" s="89"/>
      <c r="K218" s="89"/>
      <c r="L218" s="89"/>
      <c r="M218" s="89">
        <f t="shared" si="30"/>
        <v>1130.675</v>
      </c>
      <c r="N218" s="89">
        <f t="shared" si="31"/>
        <v>143.325</v>
      </c>
      <c r="O218" s="89">
        <f t="shared" si="32"/>
        <v>987.35</v>
      </c>
    </row>
    <row r="219" ht="18" customHeight="1" spans="1:15">
      <c r="A219" s="69" t="s">
        <v>1013</v>
      </c>
      <c r="B219" s="69" t="s">
        <v>44</v>
      </c>
      <c r="C219" s="69" t="s">
        <v>1017</v>
      </c>
      <c r="D219" s="89">
        <f t="shared" si="27"/>
        <v>79.7</v>
      </c>
      <c r="E219" s="89">
        <f t="shared" si="28"/>
        <v>79.7</v>
      </c>
      <c r="F219" s="89"/>
      <c r="G219" s="89"/>
      <c r="H219" s="89">
        <v>79.7</v>
      </c>
      <c r="I219" s="89">
        <f t="shared" si="29"/>
        <v>0</v>
      </c>
      <c r="J219" s="89"/>
      <c r="K219" s="89"/>
      <c r="L219" s="89"/>
      <c r="M219" s="89">
        <f t="shared" si="30"/>
        <v>1414.675</v>
      </c>
      <c r="N219" s="89">
        <f t="shared" si="31"/>
        <v>179.325</v>
      </c>
      <c r="O219" s="89">
        <f t="shared" si="32"/>
        <v>1235.35</v>
      </c>
    </row>
    <row r="220" ht="18" customHeight="1" spans="1:15">
      <c r="A220" s="69" t="s">
        <v>1013</v>
      </c>
      <c r="B220" s="69" t="s">
        <v>44</v>
      </c>
      <c r="C220" s="69" t="s">
        <v>1018</v>
      </c>
      <c r="D220" s="89">
        <f t="shared" si="27"/>
        <v>143.5</v>
      </c>
      <c r="E220" s="89">
        <f t="shared" si="28"/>
        <v>143.5</v>
      </c>
      <c r="F220" s="89"/>
      <c r="G220" s="89"/>
      <c r="H220" s="89">
        <v>143.5</v>
      </c>
      <c r="I220" s="89">
        <f t="shared" si="29"/>
        <v>0</v>
      </c>
      <c r="J220" s="89"/>
      <c r="K220" s="89"/>
      <c r="L220" s="89"/>
      <c r="M220" s="89">
        <f t="shared" si="30"/>
        <v>2547.125</v>
      </c>
      <c r="N220" s="89">
        <f t="shared" si="31"/>
        <v>322.875</v>
      </c>
      <c r="O220" s="89">
        <f t="shared" si="32"/>
        <v>2224.25</v>
      </c>
    </row>
    <row r="221" ht="18" customHeight="1" spans="1:15">
      <c r="A221" s="69" t="s">
        <v>1013</v>
      </c>
      <c r="B221" s="69" t="s">
        <v>44</v>
      </c>
      <c r="C221" s="69" t="s">
        <v>1019</v>
      </c>
      <c r="D221" s="89">
        <f t="shared" si="27"/>
        <v>63.7</v>
      </c>
      <c r="E221" s="89">
        <f t="shared" si="28"/>
        <v>63.7</v>
      </c>
      <c r="F221" s="89"/>
      <c r="G221" s="89"/>
      <c r="H221" s="89">
        <v>63.7</v>
      </c>
      <c r="I221" s="89">
        <f t="shared" si="29"/>
        <v>0</v>
      </c>
      <c r="J221" s="89"/>
      <c r="K221" s="89"/>
      <c r="L221" s="89"/>
      <c r="M221" s="89">
        <f t="shared" si="30"/>
        <v>1130.675</v>
      </c>
      <c r="N221" s="89">
        <f t="shared" si="31"/>
        <v>143.325</v>
      </c>
      <c r="O221" s="89">
        <f t="shared" si="32"/>
        <v>987.35</v>
      </c>
    </row>
    <row r="222" ht="18" customHeight="1" spans="1:15">
      <c r="A222" s="69" t="s">
        <v>1013</v>
      </c>
      <c r="B222" s="69" t="s">
        <v>44</v>
      </c>
      <c r="C222" s="69" t="s">
        <v>1020</v>
      </c>
      <c r="D222" s="89">
        <f t="shared" si="27"/>
        <v>63.7</v>
      </c>
      <c r="E222" s="89">
        <f t="shared" si="28"/>
        <v>63.7</v>
      </c>
      <c r="F222" s="89"/>
      <c r="G222" s="89"/>
      <c r="H222" s="89">
        <v>63.7</v>
      </c>
      <c r="I222" s="89">
        <f t="shared" si="29"/>
        <v>0</v>
      </c>
      <c r="J222" s="89"/>
      <c r="K222" s="89"/>
      <c r="L222" s="89"/>
      <c r="M222" s="89">
        <f t="shared" si="30"/>
        <v>1130.675</v>
      </c>
      <c r="N222" s="89">
        <f t="shared" si="31"/>
        <v>143.325</v>
      </c>
      <c r="O222" s="89">
        <f t="shared" si="32"/>
        <v>987.35</v>
      </c>
    </row>
    <row r="223" ht="18" customHeight="1" spans="1:15">
      <c r="A223" s="69" t="s">
        <v>1013</v>
      </c>
      <c r="B223" s="69" t="s">
        <v>44</v>
      </c>
      <c r="C223" s="69" t="s">
        <v>1021</v>
      </c>
      <c r="D223" s="89">
        <f t="shared" si="27"/>
        <v>127.6</v>
      </c>
      <c r="E223" s="89">
        <f t="shared" si="28"/>
        <v>127.6</v>
      </c>
      <c r="F223" s="89"/>
      <c r="G223" s="89"/>
      <c r="H223" s="89">
        <v>127.6</v>
      </c>
      <c r="I223" s="89">
        <f t="shared" si="29"/>
        <v>0</v>
      </c>
      <c r="J223" s="89"/>
      <c r="K223" s="89"/>
      <c r="L223" s="89"/>
      <c r="M223" s="89">
        <f t="shared" si="30"/>
        <v>2264.9</v>
      </c>
      <c r="N223" s="89">
        <f t="shared" si="31"/>
        <v>287.1</v>
      </c>
      <c r="O223" s="89">
        <f t="shared" si="32"/>
        <v>1977.8</v>
      </c>
    </row>
    <row r="224" ht="18" customHeight="1" spans="1:15">
      <c r="A224" s="69" t="s">
        <v>1013</v>
      </c>
      <c r="B224" s="69" t="s">
        <v>44</v>
      </c>
      <c r="C224" s="69" t="s">
        <v>1022</v>
      </c>
      <c r="D224" s="89">
        <f t="shared" si="27"/>
        <v>111.5</v>
      </c>
      <c r="E224" s="89">
        <f t="shared" si="28"/>
        <v>111.5</v>
      </c>
      <c r="F224" s="89"/>
      <c r="G224" s="89"/>
      <c r="H224" s="89">
        <v>111.5</v>
      </c>
      <c r="I224" s="89">
        <f t="shared" si="29"/>
        <v>0</v>
      </c>
      <c r="J224" s="89"/>
      <c r="K224" s="89"/>
      <c r="L224" s="89"/>
      <c r="M224" s="89">
        <f t="shared" si="30"/>
        <v>1979.125</v>
      </c>
      <c r="N224" s="89">
        <f t="shared" si="31"/>
        <v>250.875</v>
      </c>
      <c r="O224" s="89">
        <f t="shared" si="32"/>
        <v>1728.25</v>
      </c>
    </row>
    <row r="225" ht="18" customHeight="1" spans="1:15">
      <c r="A225" s="69" t="s">
        <v>1013</v>
      </c>
      <c r="B225" s="69" t="s">
        <v>44</v>
      </c>
      <c r="C225" s="69" t="s">
        <v>1023</v>
      </c>
      <c r="D225" s="89">
        <f t="shared" si="27"/>
        <v>47.8</v>
      </c>
      <c r="E225" s="89">
        <f t="shared" si="28"/>
        <v>47.8</v>
      </c>
      <c r="F225" s="89"/>
      <c r="G225" s="89"/>
      <c r="H225" s="89">
        <v>47.8</v>
      </c>
      <c r="I225" s="89">
        <f t="shared" si="29"/>
        <v>0</v>
      </c>
      <c r="J225" s="89"/>
      <c r="K225" s="89"/>
      <c r="L225" s="89"/>
      <c r="M225" s="89">
        <f t="shared" si="30"/>
        <v>848.45</v>
      </c>
      <c r="N225" s="89">
        <f t="shared" si="31"/>
        <v>107.55</v>
      </c>
      <c r="O225" s="89">
        <f t="shared" si="32"/>
        <v>740.9</v>
      </c>
    </row>
    <row r="226" ht="18" customHeight="1" spans="1:15">
      <c r="A226" s="69" t="s">
        <v>1013</v>
      </c>
      <c r="B226" s="69" t="s">
        <v>44</v>
      </c>
      <c r="C226" s="69" t="s">
        <v>1024</v>
      </c>
      <c r="D226" s="89">
        <f t="shared" si="27"/>
        <v>143.5</v>
      </c>
      <c r="E226" s="89">
        <f t="shared" si="28"/>
        <v>143.5</v>
      </c>
      <c r="F226" s="89"/>
      <c r="G226" s="89"/>
      <c r="H226" s="89">
        <v>143.5</v>
      </c>
      <c r="I226" s="89">
        <f t="shared" si="29"/>
        <v>0</v>
      </c>
      <c r="J226" s="89"/>
      <c r="K226" s="89"/>
      <c r="L226" s="89"/>
      <c r="M226" s="89">
        <f t="shared" si="30"/>
        <v>2547.125</v>
      </c>
      <c r="N226" s="89">
        <f t="shared" si="31"/>
        <v>322.875</v>
      </c>
      <c r="O226" s="89">
        <f t="shared" si="32"/>
        <v>2224.25</v>
      </c>
    </row>
    <row r="227" ht="18" customHeight="1" spans="1:15">
      <c r="A227" s="69" t="s">
        <v>1013</v>
      </c>
      <c r="B227" s="69" t="s">
        <v>44</v>
      </c>
      <c r="C227" s="69" t="s">
        <v>1025</v>
      </c>
      <c r="D227" s="89">
        <f t="shared" si="27"/>
        <v>95.6</v>
      </c>
      <c r="E227" s="89">
        <f t="shared" si="28"/>
        <v>95.6</v>
      </c>
      <c r="F227" s="89"/>
      <c r="G227" s="89"/>
      <c r="H227" s="89">
        <v>95.6</v>
      </c>
      <c r="I227" s="89">
        <f t="shared" si="29"/>
        <v>0</v>
      </c>
      <c r="J227" s="89"/>
      <c r="K227" s="89"/>
      <c r="L227" s="89"/>
      <c r="M227" s="89">
        <f t="shared" si="30"/>
        <v>1696.9</v>
      </c>
      <c r="N227" s="89">
        <f t="shared" si="31"/>
        <v>215.1</v>
      </c>
      <c r="O227" s="89">
        <f t="shared" si="32"/>
        <v>1481.8</v>
      </c>
    </row>
    <row r="228" ht="18" customHeight="1" spans="1:15">
      <c r="A228" s="69" t="s">
        <v>1013</v>
      </c>
      <c r="B228" s="69" t="s">
        <v>44</v>
      </c>
      <c r="C228" s="69" t="s">
        <v>1026</v>
      </c>
      <c r="D228" s="89">
        <f t="shared" si="27"/>
        <v>111.5</v>
      </c>
      <c r="E228" s="89">
        <f t="shared" si="28"/>
        <v>111.5</v>
      </c>
      <c r="F228" s="89"/>
      <c r="G228" s="89"/>
      <c r="H228" s="89">
        <v>111.5</v>
      </c>
      <c r="I228" s="89">
        <f t="shared" si="29"/>
        <v>0</v>
      </c>
      <c r="J228" s="89"/>
      <c r="K228" s="89"/>
      <c r="L228" s="89"/>
      <c r="M228" s="89">
        <f t="shared" si="30"/>
        <v>1979.125</v>
      </c>
      <c r="N228" s="89">
        <f t="shared" si="31"/>
        <v>250.875</v>
      </c>
      <c r="O228" s="89">
        <f t="shared" si="32"/>
        <v>1728.25</v>
      </c>
    </row>
    <row r="229" ht="18" customHeight="1" spans="1:15">
      <c r="A229" s="69" t="s">
        <v>1013</v>
      </c>
      <c r="B229" s="69" t="s">
        <v>44</v>
      </c>
      <c r="C229" s="69" t="s">
        <v>1027</v>
      </c>
      <c r="D229" s="89">
        <f t="shared" si="27"/>
        <v>111.5</v>
      </c>
      <c r="E229" s="89">
        <f t="shared" si="28"/>
        <v>111.5</v>
      </c>
      <c r="F229" s="89"/>
      <c r="G229" s="89"/>
      <c r="H229" s="89">
        <v>111.5</v>
      </c>
      <c r="I229" s="89">
        <f t="shared" si="29"/>
        <v>0</v>
      </c>
      <c r="J229" s="89"/>
      <c r="K229" s="89"/>
      <c r="L229" s="89"/>
      <c r="M229" s="89">
        <f t="shared" si="30"/>
        <v>1979.125</v>
      </c>
      <c r="N229" s="89">
        <f t="shared" si="31"/>
        <v>250.875</v>
      </c>
      <c r="O229" s="89">
        <f t="shared" si="32"/>
        <v>1728.25</v>
      </c>
    </row>
    <row r="230" ht="18" customHeight="1" spans="1:15">
      <c r="A230" s="69" t="s">
        <v>1013</v>
      </c>
      <c r="B230" s="69" t="s">
        <v>44</v>
      </c>
      <c r="C230" s="69" t="s">
        <v>1028</v>
      </c>
      <c r="D230" s="89">
        <f t="shared" si="27"/>
        <v>63.7</v>
      </c>
      <c r="E230" s="89">
        <f t="shared" si="28"/>
        <v>63.7</v>
      </c>
      <c r="F230" s="89"/>
      <c r="G230" s="89"/>
      <c r="H230" s="89">
        <v>63.7</v>
      </c>
      <c r="I230" s="89">
        <f t="shared" si="29"/>
        <v>0</v>
      </c>
      <c r="J230" s="89"/>
      <c r="K230" s="89"/>
      <c r="L230" s="89"/>
      <c r="M230" s="89">
        <f t="shared" si="30"/>
        <v>1130.675</v>
      </c>
      <c r="N230" s="89">
        <f t="shared" si="31"/>
        <v>143.325</v>
      </c>
      <c r="O230" s="89">
        <f t="shared" si="32"/>
        <v>987.35</v>
      </c>
    </row>
    <row r="231" ht="18" customHeight="1" spans="1:15">
      <c r="A231" s="69" t="s">
        <v>1013</v>
      </c>
      <c r="B231" s="69" t="s">
        <v>44</v>
      </c>
      <c r="C231" s="69" t="s">
        <v>1029</v>
      </c>
      <c r="D231" s="89">
        <f t="shared" si="27"/>
        <v>113</v>
      </c>
      <c r="E231" s="89">
        <f t="shared" si="28"/>
        <v>113</v>
      </c>
      <c r="F231" s="89"/>
      <c r="G231" s="89"/>
      <c r="H231" s="89">
        <v>113</v>
      </c>
      <c r="I231" s="89">
        <f t="shared" si="29"/>
        <v>0</v>
      </c>
      <c r="J231" s="89"/>
      <c r="K231" s="89"/>
      <c r="L231" s="89"/>
      <c r="M231" s="89">
        <f t="shared" si="30"/>
        <v>2005.75</v>
      </c>
      <c r="N231" s="89">
        <f t="shared" si="31"/>
        <v>254.25</v>
      </c>
      <c r="O231" s="89">
        <f t="shared" si="32"/>
        <v>1751.5</v>
      </c>
    </row>
    <row r="232" s="27" customFormat="1" ht="18" customHeight="1" spans="1:15">
      <c r="A232" s="69" t="s">
        <v>1013</v>
      </c>
      <c r="B232" s="69" t="s">
        <v>44</v>
      </c>
      <c r="C232" s="69" t="s">
        <v>1030</v>
      </c>
      <c r="D232" s="89">
        <f t="shared" si="27"/>
        <v>63.7</v>
      </c>
      <c r="E232" s="89">
        <f t="shared" si="28"/>
        <v>63.7</v>
      </c>
      <c r="F232" s="89"/>
      <c r="G232" s="89"/>
      <c r="H232" s="89">
        <v>63.7</v>
      </c>
      <c r="I232" s="89">
        <f t="shared" si="29"/>
        <v>0</v>
      </c>
      <c r="J232" s="89"/>
      <c r="K232" s="89"/>
      <c r="L232" s="89"/>
      <c r="M232" s="89">
        <f t="shared" si="30"/>
        <v>1130.675</v>
      </c>
      <c r="N232" s="89">
        <f t="shared" si="31"/>
        <v>143.325</v>
      </c>
      <c r="O232" s="89">
        <f t="shared" si="32"/>
        <v>987.35</v>
      </c>
    </row>
    <row r="233" ht="18" customHeight="1" spans="1:15">
      <c r="A233" s="69" t="s">
        <v>1013</v>
      </c>
      <c r="B233" s="69" t="s">
        <v>44</v>
      </c>
      <c r="C233" s="69" t="s">
        <v>1031</v>
      </c>
      <c r="D233" s="89">
        <f t="shared" si="27"/>
        <v>47.8</v>
      </c>
      <c r="E233" s="89">
        <f t="shared" si="28"/>
        <v>47.8</v>
      </c>
      <c r="F233" s="89"/>
      <c r="G233" s="89"/>
      <c r="H233" s="89">
        <v>47.8</v>
      </c>
      <c r="I233" s="89">
        <f t="shared" si="29"/>
        <v>0</v>
      </c>
      <c r="J233" s="89"/>
      <c r="K233" s="89"/>
      <c r="L233" s="89"/>
      <c r="M233" s="89">
        <f t="shared" si="30"/>
        <v>848.45</v>
      </c>
      <c r="N233" s="89">
        <f t="shared" si="31"/>
        <v>107.55</v>
      </c>
      <c r="O233" s="89">
        <f t="shared" si="32"/>
        <v>740.9</v>
      </c>
    </row>
    <row r="234" ht="18" customHeight="1" spans="1:15">
      <c r="A234" s="69" t="s">
        <v>1013</v>
      </c>
      <c r="B234" s="69" t="s">
        <v>44</v>
      </c>
      <c r="C234" s="69" t="s">
        <v>1032</v>
      </c>
      <c r="D234" s="89">
        <f t="shared" si="27"/>
        <v>95.6</v>
      </c>
      <c r="E234" s="89">
        <f t="shared" si="28"/>
        <v>95.6</v>
      </c>
      <c r="F234" s="89"/>
      <c r="G234" s="89"/>
      <c r="H234" s="89">
        <v>95.6</v>
      </c>
      <c r="I234" s="89">
        <f t="shared" si="29"/>
        <v>0</v>
      </c>
      <c r="J234" s="89"/>
      <c r="K234" s="89"/>
      <c r="L234" s="89"/>
      <c r="M234" s="89">
        <f t="shared" si="30"/>
        <v>1696.9</v>
      </c>
      <c r="N234" s="89">
        <f t="shared" si="31"/>
        <v>215.1</v>
      </c>
      <c r="O234" s="89">
        <f t="shared" si="32"/>
        <v>1481.8</v>
      </c>
    </row>
    <row r="235" ht="18" customHeight="1" spans="1:15">
      <c r="A235" s="69" t="s">
        <v>1013</v>
      </c>
      <c r="B235" s="69" t="s">
        <v>44</v>
      </c>
      <c r="C235" s="69" t="s">
        <v>1033</v>
      </c>
      <c r="D235" s="89">
        <f t="shared" si="27"/>
        <v>111.5</v>
      </c>
      <c r="E235" s="89">
        <f t="shared" si="28"/>
        <v>111.5</v>
      </c>
      <c r="F235" s="89"/>
      <c r="G235" s="89"/>
      <c r="H235" s="89">
        <v>111.5</v>
      </c>
      <c r="I235" s="89">
        <f t="shared" si="29"/>
        <v>0</v>
      </c>
      <c r="J235" s="89"/>
      <c r="K235" s="89"/>
      <c r="L235" s="89"/>
      <c r="M235" s="89">
        <f t="shared" si="30"/>
        <v>1979.125</v>
      </c>
      <c r="N235" s="89">
        <f t="shared" si="31"/>
        <v>250.875</v>
      </c>
      <c r="O235" s="89">
        <f t="shared" si="32"/>
        <v>1728.25</v>
      </c>
    </row>
    <row r="236" ht="18" customHeight="1" spans="1:15">
      <c r="A236" s="69" t="s">
        <v>1013</v>
      </c>
      <c r="B236" s="69" t="s">
        <v>44</v>
      </c>
      <c r="C236" s="69" t="s">
        <v>1034</v>
      </c>
      <c r="D236" s="89">
        <f t="shared" si="27"/>
        <v>63.7</v>
      </c>
      <c r="E236" s="89">
        <f t="shared" si="28"/>
        <v>63.7</v>
      </c>
      <c r="F236" s="89"/>
      <c r="G236" s="89"/>
      <c r="H236" s="89">
        <v>63.7</v>
      </c>
      <c r="I236" s="89">
        <f t="shared" si="29"/>
        <v>0</v>
      </c>
      <c r="J236" s="89"/>
      <c r="K236" s="89"/>
      <c r="L236" s="89"/>
      <c r="M236" s="89">
        <f t="shared" si="30"/>
        <v>1130.675</v>
      </c>
      <c r="N236" s="89">
        <f t="shared" si="31"/>
        <v>143.325</v>
      </c>
      <c r="O236" s="89">
        <f t="shared" si="32"/>
        <v>987.35</v>
      </c>
    </row>
    <row r="237" s="27" customFormat="1" ht="18" customHeight="1" spans="1:15">
      <c r="A237" s="69" t="s">
        <v>1013</v>
      </c>
      <c r="B237" s="69" t="s">
        <v>44</v>
      </c>
      <c r="C237" s="69" t="s">
        <v>1035</v>
      </c>
      <c r="D237" s="89">
        <f t="shared" si="27"/>
        <v>63.7</v>
      </c>
      <c r="E237" s="89">
        <f t="shared" si="28"/>
        <v>63.7</v>
      </c>
      <c r="F237" s="89"/>
      <c r="G237" s="89"/>
      <c r="H237" s="89">
        <v>63.7</v>
      </c>
      <c r="I237" s="89">
        <f t="shared" si="29"/>
        <v>0</v>
      </c>
      <c r="J237" s="89"/>
      <c r="K237" s="89"/>
      <c r="L237" s="89"/>
      <c r="M237" s="89">
        <f t="shared" si="30"/>
        <v>1130.675</v>
      </c>
      <c r="N237" s="89">
        <f t="shared" si="31"/>
        <v>143.325</v>
      </c>
      <c r="O237" s="89">
        <f t="shared" si="32"/>
        <v>987.35</v>
      </c>
    </row>
    <row r="238" s="27" customFormat="1" ht="18" customHeight="1" spans="1:15">
      <c r="A238" s="69" t="s">
        <v>1013</v>
      </c>
      <c r="B238" s="69" t="s">
        <v>58</v>
      </c>
      <c r="C238" s="69" t="s">
        <v>1036</v>
      </c>
      <c r="D238" s="89">
        <f t="shared" si="27"/>
        <v>34.4</v>
      </c>
      <c r="E238" s="89">
        <f t="shared" si="28"/>
        <v>34.4</v>
      </c>
      <c r="F238" s="89"/>
      <c r="G238" s="89"/>
      <c r="H238" s="89">
        <v>34.4</v>
      </c>
      <c r="I238" s="89">
        <f t="shared" si="29"/>
        <v>0</v>
      </c>
      <c r="J238" s="89"/>
      <c r="K238" s="89"/>
      <c r="L238" s="89"/>
      <c r="M238" s="89">
        <f t="shared" si="30"/>
        <v>610.6</v>
      </c>
      <c r="N238" s="89">
        <f t="shared" si="31"/>
        <v>77.4</v>
      </c>
      <c r="O238" s="89">
        <f t="shared" si="32"/>
        <v>533.2</v>
      </c>
    </row>
    <row r="239" s="27" customFormat="1" ht="18" customHeight="1" spans="1:15">
      <c r="A239" s="93" t="s">
        <v>1013</v>
      </c>
      <c r="B239" s="93" t="s">
        <v>58</v>
      </c>
      <c r="C239" s="93" t="s">
        <v>1037</v>
      </c>
      <c r="D239" s="89">
        <f t="shared" si="27"/>
        <v>21.1</v>
      </c>
      <c r="E239" s="89">
        <f t="shared" si="28"/>
        <v>21.1</v>
      </c>
      <c r="F239" s="94"/>
      <c r="G239" s="94"/>
      <c r="H239" s="94">
        <v>21.1</v>
      </c>
      <c r="I239" s="94">
        <f t="shared" si="29"/>
        <v>0</v>
      </c>
      <c r="J239" s="94"/>
      <c r="K239" s="94"/>
      <c r="L239" s="94"/>
      <c r="M239" s="89">
        <f t="shared" si="30"/>
        <v>374.525</v>
      </c>
      <c r="N239" s="89">
        <f t="shared" si="31"/>
        <v>47.475</v>
      </c>
      <c r="O239" s="89">
        <f t="shared" si="32"/>
        <v>327.05</v>
      </c>
    </row>
    <row r="240" s="27" customFormat="1" ht="18" customHeight="1" spans="1:15">
      <c r="A240" s="93" t="s">
        <v>1013</v>
      </c>
      <c r="B240" s="93" t="s">
        <v>58</v>
      </c>
      <c r="C240" s="93" t="s">
        <v>1038</v>
      </c>
      <c r="D240" s="89">
        <f t="shared" si="27"/>
        <v>26.9</v>
      </c>
      <c r="E240" s="89">
        <f t="shared" si="28"/>
        <v>26.9</v>
      </c>
      <c r="F240" s="94"/>
      <c r="G240" s="94"/>
      <c r="H240" s="94">
        <v>26.9</v>
      </c>
      <c r="I240" s="94">
        <f t="shared" si="29"/>
        <v>0</v>
      </c>
      <c r="J240" s="94"/>
      <c r="K240" s="94"/>
      <c r="L240" s="94"/>
      <c r="M240" s="89">
        <f t="shared" si="30"/>
        <v>477.475</v>
      </c>
      <c r="N240" s="89">
        <f t="shared" si="31"/>
        <v>60.525</v>
      </c>
      <c r="O240" s="89">
        <f t="shared" si="32"/>
        <v>416.95</v>
      </c>
    </row>
    <row r="241" ht="18" customHeight="1" spans="1:15">
      <c r="A241" s="93" t="s">
        <v>1013</v>
      </c>
      <c r="B241" s="93" t="s">
        <v>58</v>
      </c>
      <c r="C241" s="93" t="s">
        <v>1039</v>
      </c>
      <c r="D241" s="89">
        <f t="shared" si="27"/>
        <v>26.5</v>
      </c>
      <c r="E241" s="89">
        <f t="shared" si="28"/>
        <v>26.5</v>
      </c>
      <c r="F241" s="94"/>
      <c r="G241" s="94"/>
      <c r="H241" s="94">
        <v>26.5</v>
      </c>
      <c r="I241" s="94">
        <f t="shared" si="29"/>
        <v>0</v>
      </c>
      <c r="J241" s="94"/>
      <c r="K241" s="94"/>
      <c r="L241" s="94"/>
      <c r="M241" s="89">
        <f t="shared" si="30"/>
        <v>470.375</v>
      </c>
      <c r="N241" s="89">
        <f t="shared" si="31"/>
        <v>59.625</v>
      </c>
      <c r="O241" s="89">
        <f t="shared" si="32"/>
        <v>410.75</v>
      </c>
    </row>
    <row r="242" ht="18" customHeight="1" spans="1:15">
      <c r="A242" s="93" t="s">
        <v>1013</v>
      </c>
      <c r="B242" s="93" t="s">
        <v>58</v>
      </c>
      <c r="C242" s="93" t="s">
        <v>1040</v>
      </c>
      <c r="D242" s="89">
        <f t="shared" si="27"/>
        <v>53.9</v>
      </c>
      <c r="E242" s="89">
        <f t="shared" si="28"/>
        <v>53.9</v>
      </c>
      <c r="F242" s="94"/>
      <c r="G242" s="94"/>
      <c r="H242" s="94">
        <v>53.9</v>
      </c>
      <c r="I242" s="94">
        <f t="shared" si="29"/>
        <v>0</v>
      </c>
      <c r="J242" s="94"/>
      <c r="K242" s="94"/>
      <c r="L242" s="94"/>
      <c r="M242" s="89">
        <f t="shared" si="30"/>
        <v>956.725</v>
      </c>
      <c r="N242" s="89">
        <f t="shared" si="31"/>
        <v>121.275</v>
      </c>
      <c r="O242" s="89">
        <f t="shared" si="32"/>
        <v>835.45</v>
      </c>
    </row>
    <row r="243" s="27" customFormat="1" ht="18" customHeight="1" spans="1:15">
      <c r="A243" s="69" t="s">
        <v>1013</v>
      </c>
      <c r="B243" s="69" t="s">
        <v>58</v>
      </c>
      <c r="C243" s="69" t="s">
        <v>1041</v>
      </c>
      <c r="D243" s="89">
        <f t="shared" si="27"/>
        <v>7.9</v>
      </c>
      <c r="E243" s="89">
        <f t="shared" si="28"/>
        <v>7.9</v>
      </c>
      <c r="F243" s="89"/>
      <c r="G243" s="89"/>
      <c r="H243" s="89">
        <v>7.9</v>
      </c>
      <c r="I243" s="89">
        <f t="shared" si="29"/>
        <v>0</v>
      </c>
      <c r="J243" s="89"/>
      <c r="K243" s="89"/>
      <c r="L243" s="89"/>
      <c r="M243" s="89">
        <f t="shared" si="30"/>
        <v>140.225</v>
      </c>
      <c r="N243" s="89">
        <f t="shared" si="31"/>
        <v>17.775</v>
      </c>
      <c r="O243" s="89">
        <f t="shared" si="32"/>
        <v>122.45</v>
      </c>
    </row>
    <row r="244" ht="18" customHeight="1" spans="1:15">
      <c r="A244" s="93" t="s">
        <v>1013</v>
      </c>
      <c r="B244" s="93" t="s">
        <v>58</v>
      </c>
      <c r="C244" s="93" t="s">
        <v>1042</v>
      </c>
      <c r="D244" s="89">
        <f t="shared" si="27"/>
        <v>24</v>
      </c>
      <c r="E244" s="89">
        <f t="shared" si="28"/>
        <v>24</v>
      </c>
      <c r="F244" s="94"/>
      <c r="G244" s="94"/>
      <c r="H244" s="94">
        <v>24</v>
      </c>
      <c r="I244" s="94">
        <f t="shared" si="29"/>
        <v>0</v>
      </c>
      <c r="J244" s="94"/>
      <c r="K244" s="94"/>
      <c r="L244" s="94"/>
      <c r="M244" s="89">
        <f t="shared" si="30"/>
        <v>426</v>
      </c>
      <c r="N244" s="89">
        <f t="shared" si="31"/>
        <v>54</v>
      </c>
      <c r="O244" s="89">
        <f t="shared" si="32"/>
        <v>372</v>
      </c>
    </row>
    <row r="245" ht="18" customHeight="1" spans="1:15">
      <c r="A245" s="69" t="s">
        <v>1013</v>
      </c>
      <c r="B245" s="69" t="s">
        <v>58</v>
      </c>
      <c r="C245" s="69" t="s">
        <v>1043</v>
      </c>
      <c r="D245" s="89">
        <f t="shared" ref="D245:D309" si="37">E245+I245</f>
        <v>21.6</v>
      </c>
      <c r="E245" s="89">
        <f t="shared" ref="E245:E309" si="38">F245+G245+H245</f>
        <v>21.6</v>
      </c>
      <c r="F245" s="89"/>
      <c r="G245" s="89"/>
      <c r="H245" s="89">
        <v>21.6</v>
      </c>
      <c r="I245" s="89">
        <f t="shared" ref="I245:I309" si="39">J245+K245+L245</f>
        <v>0</v>
      </c>
      <c r="J245" s="89"/>
      <c r="K245" s="89"/>
      <c r="L245" s="89"/>
      <c r="M245" s="89">
        <f t="shared" ref="M245:M309" si="40">D245*17.75</f>
        <v>383.4</v>
      </c>
      <c r="N245" s="89">
        <f t="shared" ref="N245:N309" si="41">D245*2.25</f>
        <v>48.6</v>
      </c>
      <c r="O245" s="89">
        <f t="shared" ref="O245:O309" si="42">M245-N245</f>
        <v>334.8</v>
      </c>
    </row>
    <row r="246" ht="18" customHeight="1" spans="1:15">
      <c r="A246" s="93" t="s">
        <v>1013</v>
      </c>
      <c r="B246" s="93" t="s">
        <v>58</v>
      </c>
      <c r="C246" s="93" t="s">
        <v>1044</v>
      </c>
      <c r="D246" s="89">
        <f t="shared" si="37"/>
        <v>58.8</v>
      </c>
      <c r="E246" s="89">
        <f t="shared" si="38"/>
        <v>58.8</v>
      </c>
      <c r="F246" s="94"/>
      <c r="G246" s="94"/>
      <c r="H246" s="94">
        <v>58.8</v>
      </c>
      <c r="I246" s="94">
        <f t="shared" si="39"/>
        <v>0</v>
      </c>
      <c r="J246" s="94"/>
      <c r="K246" s="94"/>
      <c r="L246" s="94"/>
      <c r="M246" s="89">
        <f t="shared" si="40"/>
        <v>1043.7</v>
      </c>
      <c r="N246" s="89">
        <f t="shared" si="41"/>
        <v>132.3</v>
      </c>
      <c r="O246" s="89">
        <f t="shared" si="42"/>
        <v>911.4</v>
      </c>
    </row>
    <row r="247" ht="18" customHeight="1" spans="1:15">
      <c r="A247" s="93" t="s">
        <v>1013</v>
      </c>
      <c r="B247" s="93" t="s">
        <v>58</v>
      </c>
      <c r="C247" s="93" t="s">
        <v>1045</v>
      </c>
      <c r="D247" s="89">
        <f t="shared" si="37"/>
        <v>16.4</v>
      </c>
      <c r="E247" s="89">
        <f t="shared" si="38"/>
        <v>16.4</v>
      </c>
      <c r="F247" s="94"/>
      <c r="G247" s="94"/>
      <c r="H247" s="94">
        <v>16.4</v>
      </c>
      <c r="I247" s="94">
        <f t="shared" si="39"/>
        <v>0</v>
      </c>
      <c r="J247" s="94"/>
      <c r="K247" s="94"/>
      <c r="L247" s="94"/>
      <c r="M247" s="89">
        <f t="shared" si="40"/>
        <v>291.1</v>
      </c>
      <c r="N247" s="89">
        <f t="shared" si="41"/>
        <v>36.9</v>
      </c>
      <c r="O247" s="89">
        <f t="shared" si="42"/>
        <v>254.2</v>
      </c>
    </row>
    <row r="248" ht="18" customHeight="1" spans="1:15">
      <c r="A248" s="93" t="s">
        <v>1013</v>
      </c>
      <c r="B248" s="93" t="s">
        <v>58</v>
      </c>
      <c r="C248" s="93" t="s">
        <v>1046</v>
      </c>
      <c r="D248" s="89">
        <f t="shared" si="37"/>
        <v>45.6</v>
      </c>
      <c r="E248" s="89">
        <f t="shared" si="38"/>
        <v>45.6</v>
      </c>
      <c r="F248" s="94"/>
      <c r="G248" s="94"/>
      <c r="H248" s="94">
        <v>45.6</v>
      </c>
      <c r="I248" s="94">
        <f t="shared" si="39"/>
        <v>0</v>
      </c>
      <c r="J248" s="94"/>
      <c r="K248" s="94"/>
      <c r="L248" s="94"/>
      <c r="M248" s="89">
        <f t="shared" si="40"/>
        <v>809.4</v>
      </c>
      <c r="N248" s="89">
        <f t="shared" si="41"/>
        <v>102.6</v>
      </c>
      <c r="O248" s="89">
        <f t="shared" si="42"/>
        <v>706.8</v>
      </c>
    </row>
    <row r="249" ht="18" customHeight="1" spans="1:15">
      <c r="A249" s="69" t="s">
        <v>1013</v>
      </c>
      <c r="B249" s="69" t="s">
        <v>58</v>
      </c>
      <c r="C249" s="69" t="s">
        <v>1047</v>
      </c>
      <c r="D249" s="89">
        <f t="shared" si="37"/>
        <v>26.9</v>
      </c>
      <c r="E249" s="89">
        <f t="shared" si="38"/>
        <v>26.9</v>
      </c>
      <c r="F249" s="89"/>
      <c r="G249" s="89"/>
      <c r="H249" s="89">
        <v>26.9</v>
      </c>
      <c r="I249" s="89">
        <f t="shared" si="39"/>
        <v>0</v>
      </c>
      <c r="J249" s="89"/>
      <c r="K249" s="89"/>
      <c r="L249" s="89"/>
      <c r="M249" s="89">
        <f t="shared" si="40"/>
        <v>477.475</v>
      </c>
      <c r="N249" s="89">
        <f t="shared" si="41"/>
        <v>60.525</v>
      </c>
      <c r="O249" s="89">
        <f t="shared" si="42"/>
        <v>416.95</v>
      </c>
    </row>
    <row r="250" ht="18" customHeight="1" spans="1:15">
      <c r="A250" s="69" t="s">
        <v>1013</v>
      </c>
      <c r="B250" s="69" t="s">
        <v>58</v>
      </c>
      <c r="C250" s="69" t="s">
        <v>1048</v>
      </c>
      <c r="D250" s="89">
        <f t="shared" si="37"/>
        <v>32.3</v>
      </c>
      <c r="E250" s="89">
        <f t="shared" si="38"/>
        <v>32.3</v>
      </c>
      <c r="F250" s="89"/>
      <c r="G250" s="89"/>
      <c r="H250" s="89">
        <v>32.3</v>
      </c>
      <c r="I250" s="89">
        <f t="shared" si="39"/>
        <v>0</v>
      </c>
      <c r="J250" s="89"/>
      <c r="K250" s="89"/>
      <c r="L250" s="89"/>
      <c r="M250" s="89">
        <f t="shared" si="40"/>
        <v>573.325</v>
      </c>
      <c r="N250" s="89">
        <f t="shared" si="41"/>
        <v>72.675</v>
      </c>
      <c r="O250" s="89">
        <f t="shared" si="42"/>
        <v>500.65</v>
      </c>
    </row>
    <row r="251" ht="18" customHeight="1" spans="1:15">
      <c r="A251" s="69" t="s">
        <v>1013</v>
      </c>
      <c r="B251" s="69" t="s">
        <v>103</v>
      </c>
      <c r="C251" s="69" t="s">
        <v>1049</v>
      </c>
      <c r="D251" s="89">
        <f t="shared" si="37"/>
        <v>35.8</v>
      </c>
      <c r="E251" s="89">
        <f t="shared" si="38"/>
        <v>35.8</v>
      </c>
      <c r="F251" s="89"/>
      <c r="G251" s="89"/>
      <c r="H251" s="89">
        <v>35.8</v>
      </c>
      <c r="I251" s="89">
        <f t="shared" si="39"/>
        <v>0</v>
      </c>
      <c r="J251" s="89"/>
      <c r="K251" s="89"/>
      <c r="L251" s="89"/>
      <c r="M251" s="89">
        <f t="shared" si="40"/>
        <v>635.45</v>
      </c>
      <c r="N251" s="89">
        <f t="shared" si="41"/>
        <v>80.55</v>
      </c>
      <c r="O251" s="89">
        <f t="shared" si="42"/>
        <v>554.9</v>
      </c>
    </row>
    <row r="252" ht="18" customHeight="1" spans="1:15">
      <c r="A252" s="69" t="s">
        <v>1013</v>
      </c>
      <c r="B252" s="69" t="s">
        <v>103</v>
      </c>
      <c r="C252" s="69" t="s">
        <v>1050</v>
      </c>
      <c r="D252" s="89">
        <f t="shared" si="37"/>
        <v>81</v>
      </c>
      <c r="E252" s="89">
        <f t="shared" si="38"/>
        <v>81</v>
      </c>
      <c r="F252" s="89"/>
      <c r="G252" s="89"/>
      <c r="H252" s="89">
        <v>81</v>
      </c>
      <c r="I252" s="89">
        <f t="shared" si="39"/>
        <v>0</v>
      </c>
      <c r="J252" s="89"/>
      <c r="K252" s="89"/>
      <c r="L252" s="89"/>
      <c r="M252" s="89">
        <f t="shared" si="40"/>
        <v>1437.75</v>
      </c>
      <c r="N252" s="89">
        <f t="shared" si="41"/>
        <v>182.25</v>
      </c>
      <c r="O252" s="89">
        <f t="shared" si="42"/>
        <v>1255.5</v>
      </c>
    </row>
    <row r="253" ht="18" customHeight="1" spans="1:15">
      <c r="A253" s="69" t="s">
        <v>1013</v>
      </c>
      <c r="B253" s="69" t="s">
        <v>103</v>
      </c>
      <c r="C253" s="69" t="s">
        <v>1051</v>
      </c>
      <c r="D253" s="89">
        <f t="shared" si="37"/>
        <v>72</v>
      </c>
      <c r="E253" s="89">
        <f t="shared" si="38"/>
        <v>72</v>
      </c>
      <c r="F253" s="89"/>
      <c r="G253" s="89"/>
      <c r="H253" s="89">
        <v>72</v>
      </c>
      <c r="I253" s="89">
        <f t="shared" si="39"/>
        <v>0</v>
      </c>
      <c r="J253" s="89"/>
      <c r="K253" s="89"/>
      <c r="L253" s="89"/>
      <c r="M253" s="89">
        <f t="shared" si="40"/>
        <v>1278</v>
      </c>
      <c r="N253" s="89">
        <f t="shared" si="41"/>
        <v>162</v>
      </c>
      <c r="O253" s="89">
        <f t="shared" si="42"/>
        <v>1116</v>
      </c>
    </row>
    <row r="254" ht="18" customHeight="1" spans="1:15">
      <c r="A254" s="69" t="s">
        <v>1013</v>
      </c>
      <c r="B254" s="69" t="s">
        <v>103</v>
      </c>
      <c r="C254" s="69" t="s">
        <v>1052</v>
      </c>
      <c r="D254" s="89">
        <f t="shared" si="37"/>
        <v>27</v>
      </c>
      <c r="E254" s="89">
        <f t="shared" si="38"/>
        <v>27</v>
      </c>
      <c r="F254" s="89"/>
      <c r="G254" s="89"/>
      <c r="H254" s="89">
        <v>27</v>
      </c>
      <c r="I254" s="89">
        <f t="shared" si="39"/>
        <v>0</v>
      </c>
      <c r="J254" s="89"/>
      <c r="K254" s="89"/>
      <c r="L254" s="89"/>
      <c r="M254" s="89">
        <f t="shared" si="40"/>
        <v>479.25</v>
      </c>
      <c r="N254" s="89">
        <f t="shared" si="41"/>
        <v>60.75</v>
      </c>
      <c r="O254" s="89">
        <f t="shared" si="42"/>
        <v>418.5</v>
      </c>
    </row>
    <row r="255" ht="18" customHeight="1" spans="1:15">
      <c r="A255" s="69" t="s">
        <v>1013</v>
      </c>
      <c r="B255" s="69" t="s">
        <v>103</v>
      </c>
      <c r="C255" s="69" t="s">
        <v>1053</v>
      </c>
      <c r="D255" s="89">
        <f t="shared" si="37"/>
        <v>35.8</v>
      </c>
      <c r="E255" s="89">
        <f t="shared" si="38"/>
        <v>35.8</v>
      </c>
      <c r="F255" s="89"/>
      <c r="G255" s="89"/>
      <c r="H255" s="89">
        <v>35.8</v>
      </c>
      <c r="I255" s="89">
        <f t="shared" si="39"/>
        <v>0</v>
      </c>
      <c r="J255" s="89"/>
      <c r="K255" s="89"/>
      <c r="L255" s="89"/>
      <c r="M255" s="89">
        <f t="shared" si="40"/>
        <v>635.45</v>
      </c>
      <c r="N255" s="89">
        <f t="shared" si="41"/>
        <v>80.55</v>
      </c>
      <c r="O255" s="89">
        <f t="shared" si="42"/>
        <v>554.9</v>
      </c>
    </row>
    <row r="256" ht="18" customHeight="1" spans="1:15">
      <c r="A256" s="69" t="s">
        <v>1013</v>
      </c>
      <c r="B256" s="69" t="s">
        <v>103</v>
      </c>
      <c r="C256" s="69" t="s">
        <v>1054</v>
      </c>
      <c r="D256" s="89">
        <f t="shared" si="37"/>
        <v>35.8</v>
      </c>
      <c r="E256" s="89">
        <f t="shared" si="38"/>
        <v>35.8</v>
      </c>
      <c r="F256" s="89"/>
      <c r="G256" s="89"/>
      <c r="H256" s="89">
        <v>35.8</v>
      </c>
      <c r="I256" s="89">
        <f t="shared" si="39"/>
        <v>0</v>
      </c>
      <c r="J256" s="89"/>
      <c r="K256" s="89"/>
      <c r="L256" s="89"/>
      <c r="M256" s="89">
        <f t="shared" si="40"/>
        <v>635.45</v>
      </c>
      <c r="N256" s="89">
        <f t="shared" si="41"/>
        <v>80.55</v>
      </c>
      <c r="O256" s="89">
        <f t="shared" si="42"/>
        <v>554.9</v>
      </c>
    </row>
    <row r="257" ht="18" customHeight="1" spans="1:15">
      <c r="A257" s="69" t="s">
        <v>1013</v>
      </c>
      <c r="B257" s="69" t="s">
        <v>103</v>
      </c>
      <c r="C257" s="69" t="s">
        <v>1055</v>
      </c>
      <c r="D257" s="89">
        <f t="shared" si="37"/>
        <v>27</v>
      </c>
      <c r="E257" s="89">
        <f t="shared" si="38"/>
        <v>27</v>
      </c>
      <c r="F257" s="89"/>
      <c r="G257" s="89"/>
      <c r="H257" s="89">
        <v>27</v>
      </c>
      <c r="I257" s="89">
        <f t="shared" si="39"/>
        <v>0</v>
      </c>
      <c r="J257" s="89"/>
      <c r="K257" s="89"/>
      <c r="L257" s="89"/>
      <c r="M257" s="89">
        <f t="shared" si="40"/>
        <v>479.25</v>
      </c>
      <c r="N257" s="89">
        <f t="shared" si="41"/>
        <v>60.75</v>
      </c>
      <c r="O257" s="89">
        <f t="shared" si="42"/>
        <v>418.5</v>
      </c>
    </row>
    <row r="258" ht="18" customHeight="1" spans="1:15">
      <c r="A258" s="69" t="s">
        <v>1013</v>
      </c>
      <c r="B258" s="69" t="s">
        <v>103</v>
      </c>
      <c r="C258" s="69" t="s">
        <v>1056</v>
      </c>
      <c r="D258" s="89">
        <f t="shared" si="37"/>
        <v>35.8</v>
      </c>
      <c r="E258" s="89">
        <f t="shared" si="38"/>
        <v>35.8</v>
      </c>
      <c r="F258" s="89"/>
      <c r="G258" s="89"/>
      <c r="H258" s="89">
        <v>35.8</v>
      </c>
      <c r="I258" s="89">
        <f t="shared" si="39"/>
        <v>0</v>
      </c>
      <c r="J258" s="89"/>
      <c r="K258" s="89"/>
      <c r="L258" s="89"/>
      <c r="M258" s="89">
        <f t="shared" si="40"/>
        <v>635.45</v>
      </c>
      <c r="N258" s="89">
        <f t="shared" si="41"/>
        <v>80.55</v>
      </c>
      <c r="O258" s="89">
        <f t="shared" si="42"/>
        <v>554.9</v>
      </c>
    </row>
    <row r="259" ht="18" customHeight="1" spans="1:15">
      <c r="A259" s="69" t="s">
        <v>1013</v>
      </c>
      <c r="B259" s="69" t="s">
        <v>103</v>
      </c>
      <c r="C259" s="69" t="s">
        <v>1057</v>
      </c>
      <c r="D259" s="89">
        <f t="shared" si="37"/>
        <v>81</v>
      </c>
      <c r="E259" s="89">
        <f t="shared" si="38"/>
        <v>81</v>
      </c>
      <c r="F259" s="89"/>
      <c r="G259" s="89"/>
      <c r="H259" s="89">
        <v>81</v>
      </c>
      <c r="I259" s="89">
        <f t="shared" si="39"/>
        <v>0</v>
      </c>
      <c r="J259" s="89"/>
      <c r="K259" s="89"/>
      <c r="L259" s="89"/>
      <c r="M259" s="89">
        <f t="shared" si="40"/>
        <v>1437.75</v>
      </c>
      <c r="N259" s="89">
        <f t="shared" si="41"/>
        <v>182.25</v>
      </c>
      <c r="O259" s="89">
        <f t="shared" si="42"/>
        <v>1255.5</v>
      </c>
    </row>
    <row r="260" ht="18" customHeight="1" spans="1:15">
      <c r="A260" s="69" t="s">
        <v>1013</v>
      </c>
      <c r="B260" s="69" t="s">
        <v>103</v>
      </c>
      <c r="C260" s="69" t="s">
        <v>1058</v>
      </c>
      <c r="D260" s="89">
        <f t="shared" si="37"/>
        <v>53.7</v>
      </c>
      <c r="E260" s="89">
        <f t="shared" si="38"/>
        <v>53.7</v>
      </c>
      <c r="F260" s="89"/>
      <c r="G260" s="89"/>
      <c r="H260" s="89">
        <v>53.7</v>
      </c>
      <c r="I260" s="89">
        <f t="shared" si="39"/>
        <v>0</v>
      </c>
      <c r="J260" s="89"/>
      <c r="K260" s="89"/>
      <c r="L260" s="89"/>
      <c r="M260" s="89">
        <f t="shared" si="40"/>
        <v>953.175</v>
      </c>
      <c r="N260" s="89">
        <f t="shared" si="41"/>
        <v>120.825</v>
      </c>
      <c r="O260" s="89">
        <f t="shared" si="42"/>
        <v>832.35</v>
      </c>
    </row>
    <row r="261" ht="18" customHeight="1" spans="1:15">
      <c r="A261" s="69" t="s">
        <v>1013</v>
      </c>
      <c r="B261" s="69" t="s">
        <v>103</v>
      </c>
      <c r="C261" s="69" t="s">
        <v>1059</v>
      </c>
      <c r="D261" s="89">
        <f t="shared" si="37"/>
        <v>35.8</v>
      </c>
      <c r="E261" s="89">
        <f t="shared" si="38"/>
        <v>35.8</v>
      </c>
      <c r="F261" s="89"/>
      <c r="G261" s="89"/>
      <c r="H261" s="89">
        <v>35.8</v>
      </c>
      <c r="I261" s="89">
        <f t="shared" si="39"/>
        <v>0</v>
      </c>
      <c r="J261" s="89"/>
      <c r="K261" s="89"/>
      <c r="L261" s="89"/>
      <c r="M261" s="89">
        <f t="shared" si="40"/>
        <v>635.45</v>
      </c>
      <c r="N261" s="89">
        <f t="shared" si="41"/>
        <v>80.55</v>
      </c>
      <c r="O261" s="89">
        <f t="shared" si="42"/>
        <v>554.9</v>
      </c>
    </row>
    <row r="262" ht="18" customHeight="1" spans="1:15">
      <c r="A262" s="69" t="s">
        <v>1013</v>
      </c>
      <c r="B262" s="69" t="s">
        <v>103</v>
      </c>
      <c r="C262" s="69" t="s">
        <v>1060</v>
      </c>
      <c r="D262" s="89">
        <f t="shared" si="37"/>
        <v>18</v>
      </c>
      <c r="E262" s="89">
        <f t="shared" si="38"/>
        <v>18</v>
      </c>
      <c r="F262" s="89"/>
      <c r="G262" s="89"/>
      <c r="H262" s="89">
        <v>18</v>
      </c>
      <c r="I262" s="89">
        <f t="shared" si="39"/>
        <v>0</v>
      </c>
      <c r="J262" s="89"/>
      <c r="K262" s="89"/>
      <c r="L262" s="89"/>
      <c r="M262" s="89">
        <f t="shared" si="40"/>
        <v>319.5</v>
      </c>
      <c r="N262" s="89">
        <f t="shared" si="41"/>
        <v>40.5</v>
      </c>
      <c r="O262" s="89">
        <f t="shared" si="42"/>
        <v>279</v>
      </c>
    </row>
    <row r="263" s="27" customFormat="1" ht="18" customHeight="1" spans="1:15">
      <c r="A263" s="69" t="s">
        <v>1013</v>
      </c>
      <c r="B263" s="69" t="s">
        <v>103</v>
      </c>
      <c r="C263" s="69" t="s">
        <v>1061</v>
      </c>
      <c r="D263" s="89">
        <f t="shared" si="37"/>
        <v>27</v>
      </c>
      <c r="E263" s="89">
        <f t="shared" si="38"/>
        <v>27</v>
      </c>
      <c r="F263" s="89"/>
      <c r="G263" s="89"/>
      <c r="H263" s="89">
        <v>27</v>
      </c>
      <c r="I263" s="89">
        <f t="shared" si="39"/>
        <v>0</v>
      </c>
      <c r="J263" s="89"/>
      <c r="K263" s="89"/>
      <c r="L263" s="89"/>
      <c r="M263" s="89">
        <f t="shared" si="40"/>
        <v>479.25</v>
      </c>
      <c r="N263" s="89">
        <f t="shared" si="41"/>
        <v>60.75</v>
      </c>
      <c r="O263" s="89">
        <f t="shared" si="42"/>
        <v>418.5</v>
      </c>
    </row>
    <row r="264" ht="18" customHeight="1" spans="1:15">
      <c r="A264" s="69" t="s">
        <v>1013</v>
      </c>
      <c r="B264" s="69" t="s">
        <v>103</v>
      </c>
      <c r="C264" s="69" t="s">
        <v>1062</v>
      </c>
      <c r="D264" s="89">
        <f t="shared" si="37"/>
        <v>35.8</v>
      </c>
      <c r="E264" s="89">
        <f t="shared" si="38"/>
        <v>35.8</v>
      </c>
      <c r="F264" s="89"/>
      <c r="G264" s="89"/>
      <c r="H264" s="89">
        <v>35.8</v>
      </c>
      <c r="I264" s="89">
        <f t="shared" si="39"/>
        <v>0</v>
      </c>
      <c r="J264" s="89"/>
      <c r="K264" s="89"/>
      <c r="L264" s="89"/>
      <c r="M264" s="89">
        <f t="shared" si="40"/>
        <v>635.45</v>
      </c>
      <c r="N264" s="89">
        <f t="shared" si="41"/>
        <v>80.55</v>
      </c>
      <c r="O264" s="89">
        <f t="shared" si="42"/>
        <v>554.9</v>
      </c>
    </row>
    <row r="265" ht="18" customHeight="1" spans="1:15">
      <c r="A265" s="69" t="s">
        <v>1013</v>
      </c>
      <c r="B265" s="69" t="s">
        <v>103</v>
      </c>
      <c r="C265" s="69" t="s">
        <v>1063</v>
      </c>
      <c r="D265" s="89">
        <f t="shared" si="37"/>
        <v>9</v>
      </c>
      <c r="E265" s="89">
        <f t="shared" si="38"/>
        <v>9</v>
      </c>
      <c r="F265" s="89"/>
      <c r="G265" s="89"/>
      <c r="H265" s="89">
        <v>9</v>
      </c>
      <c r="I265" s="89">
        <f t="shared" si="39"/>
        <v>0</v>
      </c>
      <c r="J265" s="89"/>
      <c r="K265" s="89"/>
      <c r="L265" s="89"/>
      <c r="M265" s="89">
        <f t="shared" si="40"/>
        <v>159.75</v>
      </c>
      <c r="N265" s="89">
        <f t="shared" si="41"/>
        <v>20.25</v>
      </c>
      <c r="O265" s="89">
        <f t="shared" si="42"/>
        <v>139.5</v>
      </c>
    </row>
    <row r="266" ht="18" customHeight="1" spans="1:15">
      <c r="A266" s="69" t="s">
        <v>1013</v>
      </c>
      <c r="B266" s="69" t="s">
        <v>103</v>
      </c>
      <c r="C266" s="69" t="s">
        <v>1064</v>
      </c>
      <c r="D266" s="89">
        <f t="shared" si="37"/>
        <v>18</v>
      </c>
      <c r="E266" s="89">
        <f t="shared" si="38"/>
        <v>18</v>
      </c>
      <c r="F266" s="89"/>
      <c r="G266" s="89"/>
      <c r="H266" s="89">
        <v>18</v>
      </c>
      <c r="I266" s="89">
        <f t="shared" si="39"/>
        <v>0</v>
      </c>
      <c r="J266" s="89"/>
      <c r="K266" s="89"/>
      <c r="L266" s="89"/>
      <c r="M266" s="89">
        <f t="shared" si="40"/>
        <v>319.5</v>
      </c>
      <c r="N266" s="89">
        <f t="shared" si="41"/>
        <v>40.5</v>
      </c>
      <c r="O266" s="89">
        <f t="shared" si="42"/>
        <v>279</v>
      </c>
    </row>
    <row r="267" ht="18" customHeight="1" spans="1:15">
      <c r="A267" s="69" t="s">
        <v>1013</v>
      </c>
      <c r="B267" s="69" t="s">
        <v>103</v>
      </c>
      <c r="C267" s="69" t="s">
        <v>1065</v>
      </c>
      <c r="D267" s="89">
        <f t="shared" si="37"/>
        <v>44.7</v>
      </c>
      <c r="E267" s="89">
        <f t="shared" si="38"/>
        <v>44.7</v>
      </c>
      <c r="F267" s="89"/>
      <c r="G267" s="89"/>
      <c r="H267" s="89">
        <v>44.7</v>
      </c>
      <c r="I267" s="89">
        <f t="shared" si="39"/>
        <v>0</v>
      </c>
      <c r="J267" s="89"/>
      <c r="K267" s="89"/>
      <c r="L267" s="89"/>
      <c r="M267" s="89">
        <f t="shared" si="40"/>
        <v>793.425</v>
      </c>
      <c r="N267" s="89">
        <f t="shared" si="41"/>
        <v>100.575</v>
      </c>
      <c r="O267" s="89">
        <f t="shared" si="42"/>
        <v>692.85</v>
      </c>
    </row>
    <row r="268" ht="18" customHeight="1" spans="1:15">
      <c r="A268" s="69" t="s">
        <v>1013</v>
      </c>
      <c r="B268" s="69" t="s">
        <v>103</v>
      </c>
      <c r="C268" s="69" t="s">
        <v>1066</v>
      </c>
      <c r="D268" s="89">
        <f t="shared" si="37"/>
        <v>35.8</v>
      </c>
      <c r="E268" s="89">
        <f t="shared" si="38"/>
        <v>35.8</v>
      </c>
      <c r="F268" s="89"/>
      <c r="G268" s="89"/>
      <c r="H268" s="89">
        <v>35.8</v>
      </c>
      <c r="I268" s="89">
        <f t="shared" si="39"/>
        <v>0</v>
      </c>
      <c r="J268" s="89"/>
      <c r="K268" s="89"/>
      <c r="L268" s="89"/>
      <c r="M268" s="89">
        <f t="shared" si="40"/>
        <v>635.45</v>
      </c>
      <c r="N268" s="89">
        <f t="shared" si="41"/>
        <v>80.55</v>
      </c>
      <c r="O268" s="89">
        <f t="shared" si="42"/>
        <v>554.9</v>
      </c>
    </row>
    <row r="269" ht="18" customHeight="1" spans="1:15">
      <c r="A269" s="69" t="s">
        <v>1013</v>
      </c>
      <c r="B269" s="69" t="s">
        <v>103</v>
      </c>
      <c r="C269" s="69" t="s">
        <v>1067</v>
      </c>
      <c r="D269" s="89">
        <f t="shared" si="37"/>
        <v>44.7</v>
      </c>
      <c r="E269" s="89">
        <f t="shared" si="38"/>
        <v>44.7</v>
      </c>
      <c r="F269" s="89"/>
      <c r="G269" s="89"/>
      <c r="H269" s="89">
        <v>44.7</v>
      </c>
      <c r="I269" s="89">
        <f t="shared" si="39"/>
        <v>0</v>
      </c>
      <c r="J269" s="89"/>
      <c r="K269" s="89"/>
      <c r="L269" s="89"/>
      <c r="M269" s="89">
        <f t="shared" si="40"/>
        <v>793.425</v>
      </c>
      <c r="N269" s="89">
        <f t="shared" si="41"/>
        <v>100.575</v>
      </c>
      <c r="O269" s="89">
        <f t="shared" si="42"/>
        <v>692.85</v>
      </c>
    </row>
    <row r="270" ht="18" customHeight="1" spans="1:15">
      <c r="A270" s="69" t="s">
        <v>1013</v>
      </c>
      <c r="B270" s="69" t="s">
        <v>103</v>
      </c>
      <c r="C270" s="69" t="s">
        <v>1068</v>
      </c>
      <c r="D270" s="89">
        <f t="shared" si="37"/>
        <v>44.7</v>
      </c>
      <c r="E270" s="89">
        <f t="shared" si="38"/>
        <v>44.7</v>
      </c>
      <c r="F270" s="89"/>
      <c r="G270" s="89"/>
      <c r="H270" s="89">
        <v>44.7</v>
      </c>
      <c r="I270" s="89">
        <f t="shared" si="39"/>
        <v>0</v>
      </c>
      <c r="J270" s="89"/>
      <c r="K270" s="89"/>
      <c r="L270" s="89"/>
      <c r="M270" s="89">
        <f t="shared" si="40"/>
        <v>793.425</v>
      </c>
      <c r="N270" s="89">
        <f t="shared" si="41"/>
        <v>100.575</v>
      </c>
      <c r="O270" s="89">
        <f t="shared" si="42"/>
        <v>692.85</v>
      </c>
    </row>
    <row r="271" ht="18" customHeight="1" spans="1:15">
      <c r="A271" s="69" t="s">
        <v>1013</v>
      </c>
      <c r="B271" s="69" t="s">
        <v>103</v>
      </c>
      <c r="C271" s="69" t="s">
        <v>1069</v>
      </c>
      <c r="D271" s="89">
        <f t="shared" si="37"/>
        <v>35.8</v>
      </c>
      <c r="E271" s="89">
        <f t="shared" si="38"/>
        <v>35.8</v>
      </c>
      <c r="F271" s="89"/>
      <c r="G271" s="89"/>
      <c r="H271" s="89">
        <v>35.8</v>
      </c>
      <c r="I271" s="89">
        <f t="shared" si="39"/>
        <v>0</v>
      </c>
      <c r="J271" s="89"/>
      <c r="K271" s="89"/>
      <c r="L271" s="89"/>
      <c r="M271" s="89">
        <f t="shared" si="40"/>
        <v>635.45</v>
      </c>
      <c r="N271" s="89">
        <f t="shared" si="41"/>
        <v>80.55</v>
      </c>
      <c r="O271" s="89">
        <f t="shared" si="42"/>
        <v>554.9</v>
      </c>
    </row>
    <row r="272" ht="18" customHeight="1" spans="1:15">
      <c r="A272" s="69" t="s">
        <v>1013</v>
      </c>
      <c r="B272" s="69" t="s">
        <v>103</v>
      </c>
      <c r="C272" s="69" t="s">
        <v>1070</v>
      </c>
      <c r="D272" s="89">
        <f t="shared" si="37"/>
        <v>88.3</v>
      </c>
      <c r="E272" s="89">
        <f t="shared" si="38"/>
        <v>88.3</v>
      </c>
      <c r="F272" s="89"/>
      <c r="G272" s="89"/>
      <c r="H272" s="89">
        <v>88.3</v>
      </c>
      <c r="I272" s="89">
        <f t="shared" si="39"/>
        <v>0</v>
      </c>
      <c r="J272" s="89"/>
      <c r="K272" s="89"/>
      <c r="L272" s="89"/>
      <c r="M272" s="89">
        <f t="shared" si="40"/>
        <v>1567.325</v>
      </c>
      <c r="N272" s="89">
        <f t="shared" si="41"/>
        <v>198.675</v>
      </c>
      <c r="O272" s="89">
        <f t="shared" si="42"/>
        <v>1368.65</v>
      </c>
    </row>
    <row r="273" ht="18" customHeight="1" spans="1:15">
      <c r="A273" s="69" t="s">
        <v>1013</v>
      </c>
      <c r="B273" s="69" t="s">
        <v>108</v>
      </c>
      <c r="C273" s="69" t="s">
        <v>1071</v>
      </c>
      <c r="D273" s="89">
        <f t="shared" si="37"/>
        <v>7.2</v>
      </c>
      <c r="E273" s="89">
        <f t="shared" si="38"/>
        <v>7.2</v>
      </c>
      <c r="F273" s="89"/>
      <c r="G273" s="89"/>
      <c r="H273" s="89">
        <v>7.2</v>
      </c>
      <c r="I273" s="89">
        <f t="shared" si="39"/>
        <v>0</v>
      </c>
      <c r="J273" s="89"/>
      <c r="K273" s="89"/>
      <c r="L273" s="89"/>
      <c r="M273" s="89">
        <f t="shared" si="40"/>
        <v>127.8</v>
      </c>
      <c r="N273" s="89">
        <f t="shared" si="41"/>
        <v>16.2</v>
      </c>
      <c r="O273" s="89">
        <f t="shared" si="42"/>
        <v>111.6</v>
      </c>
    </row>
    <row r="274" ht="18" customHeight="1" spans="1:15">
      <c r="A274" s="69" t="s">
        <v>1013</v>
      </c>
      <c r="B274" s="69" t="s">
        <v>108</v>
      </c>
      <c r="C274" s="69" t="s">
        <v>1072</v>
      </c>
      <c r="D274" s="89">
        <f t="shared" si="37"/>
        <v>19.8</v>
      </c>
      <c r="E274" s="89">
        <f t="shared" si="38"/>
        <v>19.8</v>
      </c>
      <c r="F274" s="89"/>
      <c r="G274" s="89"/>
      <c r="H274" s="89">
        <v>19.8</v>
      </c>
      <c r="I274" s="89">
        <f t="shared" si="39"/>
        <v>0</v>
      </c>
      <c r="J274" s="89"/>
      <c r="K274" s="89"/>
      <c r="L274" s="89"/>
      <c r="M274" s="89">
        <f t="shared" si="40"/>
        <v>351.45</v>
      </c>
      <c r="N274" s="89">
        <f t="shared" si="41"/>
        <v>44.55</v>
      </c>
      <c r="O274" s="89">
        <f t="shared" si="42"/>
        <v>306.9</v>
      </c>
    </row>
    <row r="275" ht="18" customHeight="1" spans="1:15">
      <c r="A275" s="69" t="s">
        <v>1013</v>
      </c>
      <c r="B275" s="69" t="s">
        <v>108</v>
      </c>
      <c r="C275" s="69" t="s">
        <v>1073</v>
      </c>
      <c r="D275" s="89">
        <f t="shared" si="37"/>
        <v>9.6</v>
      </c>
      <c r="E275" s="89">
        <f t="shared" si="38"/>
        <v>9.6</v>
      </c>
      <c r="F275" s="89"/>
      <c r="G275" s="89"/>
      <c r="H275" s="89">
        <v>9.6</v>
      </c>
      <c r="I275" s="89">
        <f t="shared" si="39"/>
        <v>0</v>
      </c>
      <c r="J275" s="89"/>
      <c r="K275" s="89"/>
      <c r="L275" s="89"/>
      <c r="M275" s="89">
        <f t="shared" si="40"/>
        <v>170.4</v>
      </c>
      <c r="N275" s="89">
        <f t="shared" si="41"/>
        <v>21.6</v>
      </c>
      <c r="O275" s="89">
        <f t="shared" si="42"/>
        <v>148.8</v>
      </c>
    </row>
    <row r="276" ht="18" customHeight="1" spans="1:15">
      <c r="A276" s="69" t="s">
        <v>1013</v>
      </c>
      <c r="B276" s="69" t="s">
        <v>108</v>
      </c>
      <c r="C276" s="69" t="s">
        <v>1074</v>
      </c>
      <c r="D276" s="89">
        <f t="shared" si="37"/>
        <v>12</v>
      </c>
      <c r="E276" s="89">
        <f t="shared" si="38"/>
        <v>12</v>
      </c>
      <c r="F276" s="89"/>
      <c r="G276" s="89"/>
      <c r="H276" s="89">
        <v>12</v>
      </c>
      <c r="I276" s="89">
        <f t="shared" si="39"/>
        <v>0</v>
      </c>
      <c r="J276" s="89"/>
      <c r="K276" s="89"/>
      <c r="L276" s="89"/>
      <c r="M276" s="89">
        <f t="shared" si="40"/>
        <v>213</v>
      </c>
      <c r="N276" s="89">
        <f t="shared" si="41"/>
        <v>27</v>
      </c>
      <c r="O276" s="89">
        <f t="shared" si="42"/>
        <v>186</v>
      </c>
    </row>
    <row r="277" ht="18" customHeight="1" spans="1:15">
      <c r="A277" s="69" t="s">
        <v>1013</v>
      </c>
      <c r="B277" s="69" t="s">
        <v>108</v>
      </c>
      <c r="C277" s="69" t="s">
        <v>1075</v>
      </c>
      <c r="D277" s="89">
        <f t="shared" si="37"/>
        <v>26.4</v>
      </c>
      <c r="E277" s="89">
        <f t="shared" si="38"/>
        <v>26.4</v>
      </c>
      <c r="F277" s="89"/>
      <c r="G277" s="89"/>
      <c r="H277" s="89">
        <v>26.4</v>
      </c>
      <c r="I277" s="89">
        <f t="shared" si="39"/>
        <v>0</v>
      </c>
      <c r="J277" s="89"/>
      <c r="K277" s="89"/>
      <c r="L277" s="89"/>
      <c r="M277" s="89">
        <f t="shared" si="40"/>
        <v>468.6</v>
      </c>
      <c r="N277" s="89">
        <f t="shared" si="41"/>
        <v>59.4</v>
      </c>
      <c r="O277" s="89">
        <f t="shared" si="42"/>
        <v>409.2</v>
      </c>
    </row>
    <row r="278" ht="18" customHeight="1" spans="1:15">
      <c r="A278" s="69" t="s">
        <v>1013</v>
      </c>
      <c r="B278" s="69" t="s">
        <v>108</v>
      </c>
      <c r="C278" s="69" t="s">
        <v>1076</v>
      </c>
      <c r="D278" s="89">
        <f t="shared" si="37"/>
        <v>14.4</v>
      </c>
      <c r="E278" s="89">
        <f t="shared" si="38"/>
        <v>14.4</v>
      </c>
      <c r="F278" s="89"/>
      <c r="G278" s="89"/>
      <c r="H278" s="89">
        <v>14.4</v>
      </c>
      <c r="I278" s="89">
        <f t="shared" si="39"/>
        <v>0</v>
      </c>
      <c r="J278" s="89"/>
      <c r="K278" s="89"/>
      <c r="L278" s="89"/>
      <c r="M278" s="89">
        <f t="shared" si="40"/>
        <v>255.6</v>
      </c>
      <c r="N278" s="89">
        <f t="shared" si="41"/>
        <v>32.4</v>
      </c>
      <c r="O278" s="89">
        <f t="shared" si="42"/>
        <v>223.2</v>
      </c>
    </row>
    <row r="279" ht="18" customHeight="1" spans="1:15">
      <c r="A279" s="69" t="s">
        <v>1013</v>
      </c>
      <c r="B279" s="69" t="s">
        <v>108</v>
      </c>
      <c r="C279" s="69" t="s">
        <v>1077</v>
      </c>
      <c r="D279" s="89">
        <f t="shared" si="37"/>
        <v>12</v>
      </c>
      <c r="E279" s="89">
        <f t="shared" si="38"/>
        <v>12</v>
      </c>
      <c r="F279" s="89"/>
      <c r="G279" s="89"/>
      <c r="H279" s="89">
        <v>12</v>
      </c>
      <c r="I279" s="89">
        <f t="shared" si="39"/>
        <v>0</v>
      </c>
      <c r="J279" s="89"/>
      <c r="K279" s="89"/>
      <c r="L279" s="89"/>
      <c r="M279" s="89">
        <f t="shared" si="40"/>
        <v>213</v>
      </c>
      <c r="N279" s="89">
        <f t="shared" si="41"/>
        <v>27</v>
      </c>
      <c r="O279" s="89">
        <f t="shared" si="42"/>
        <v>186</v>
      </c>
    </row>
    <row r="280" ht="18" customHeight="1" spans="1:15">
      <c r="A280" s="69" t="s">
        <v>1013</v>
      </c>
      <c r="B280" s="69" t="s">
        <v>108</v>
      </c>
      <c r="C280" s="69" t="s">
        <v>1078</v>
      </c>
      <c r="D280" s="89">
        <f t="shared" si="37"/>
        <v>14.4</v>
      </c>
      <c r="E280" s="89">
        <f t="shared" si="38"/>
        <v>14.4</v>
      </c>
      <c r="F280" s="89"/>
      <c r="G280" s="89"/>
      <c r="H280" s="89">
        <v>14.4</v>
      </c>
      <c r="I280" s="89">
        <f t="shared" si="39"/>
        <v>0</v>
      </c>
      <c r="J280" s="89"/>
      <c r="K280" s="89"/>
      <c r="L280" s="89"/>
      <c r="M280" s="89">
        <f t="shared" si="40"/>
        <v>255.6</v>
      </c>
      <c r="N280" s="89">
        <f t="shared" si="41"/>
        <v>32.4</v>
      </c>
      <c r="O280" s="89">
        <f t="shared" si="42"/>
        <v>223.2</v>
      </c>
    </row>
    <row r="281" ht="18" customHeight="1" spans="1:15">
      <c r="A281" s="69" t="s">
        <v>1013</v>
      </c>
      <c r="B281" s="69" t="s">
        <v>108</v>
      </c>
      <c r="C281" s="69" t="s">
        <v>1079</v>
      </c>
      <c r="D281" s="89">
        <f t="shared" si="37"/>
        <v>12</v>
      </c>
      <c r="E281" s="89">
        <f t="shared" si="38"/>
        <v>12</v>
      </c>
      <c r="F281" s="89"/>
      <c r="G281" s="89"/>
      <c r="H281" s="89">
        <v>12</v>
      </c>
      <c r="I281" s="89">
        <f t="shared" si="39"/>
        <v>0</v>
      </c>
      <c r="J281" s="89"/>
      <c r="K281" s="89"/>
      <c r="L281" s="89"/>
      <c r="M281" s="89">
        <f t="shared" si="40"/>
        <v>213</v>
      </c>
      <c r="N281" s="89">
        <f t="shared" si="41"/>
        <v>27</v>
      </c>
      <c r="O281" s="89">
        <f t="shared" si="42"/>
        <v>186</v>
      </c>
    </row>
    <row r="282" ht="18" customHeight="1" spans="1:15">
      <c r="A282" s="69" t="s">
        <v>1013</v>
      </c>
      <c r="B282" s="69" t="s">
        <v>108</v>
      </c>
      <c r="C282" s="69" t="s">
        <v>1080</v>
      </c>
      <c r="D282" s="89">
        <f t="shared" si="37"/>
        <v>4.8</v>
      </c>
      <c r="E282" s="89">
        <f t="shared" si="38"/>
        <v>4.8</v>
      </c>
      <c r="F282" s="89"/>
      <c r="G282" s="89"/>
      <c r="H282" s="89">
        <v>4.8</v>
      </c>
      <c r="I282" s="89">
        <f t="shared" si="39"/>
        <v>0</v>
      </c>
      <c r="J282" s="89"/>
      <c r="K282" s="89"/>
      <c r="L282" s="89"/>
      <c r="M282" s="89">
        <f t="shared" si="40"/>
        <v>85.2</v>
      </c>
      <c r="N282" s="89">
        <f t="shared" si="41"/>
        <v>10.8</v>
      </c>
      <c r="O282" s="89">
        <f t="shared" si="42"/>
        <v>74.4</v>
      </c>
    </row>
    <row r="283" s="79" customFormat="1" ht="18" customHeight="1" spans="1:15">
      <c r="A283" s="69" t="s">
        <v>1013</v>
      </c>
      <c r="B283" s="69" t="s">
        <v>108</v>
      </c>
      <c r="C283" s="69" t="s">
        <v>1081</v>
      </c>
      <c r="D283" s="89">
        <f t="shared" si="37"/>
        <v>14.4</v>
      </c>
      <c r="E283" s="89">
        <f t="shared" si="38"/>
        <v>14.4</v>
      </c>
      <c r="F283" s="89"/>
      <c r="G283" s="89"/>
      <c r="H283" s="89">
        <v>14.4</v>
      </c>
      <c r="I283" s="89">
        <f t="shared" si="39"/>
        <v>0</v>
      </c>
      <c r="J283" s="89"/>
      <c r="K283" s="89"/>
      <c r="L283" s="89"/>
      <c r="M283" s="89">
        <f t="shared" si="40"/>
        <v>255.6</v>
      </c>
      <c r="N283" s="89">
        <f t="shared" si="41"/>
        <v>32.4</v>
      </c>
      <c r="O283" s="89">
        <f t="shared" si="42"/>
        <v>223.2</v>
      </c>
    </row>
    <row r="284" s="79" customFormat="1" ht="18" customHeight="1" spans="1:15">
      <c r="A284" s="69" t="s">
        <v>1013</v>
      </c>
      <c r="B284" s="69" t="s">
        <v>108</v>
      </c>
      <c r="C284" s="69" t="s">
        <v>1082</v>
      </c>
      <c r="D284" s="89">
        <f t="shared" si="37"/>
        <v>9.6</v>
      </c>
      <c r="E284" s="89">
        <f t="shared" si="38"/>
        <v>9.6</v>
      </c>
      <c r="F284" s="89"/>
      <c r="G284" s="89"/>
      <c r="H284" s="89">
        <v>9.6</v>
      </c>
      <c r="I284" s="89">
        <f t="shared" si="39"/>
        <v>0</v>
      </c>
      <c r="J284" s="89"/>
      <c r="K284" s="89"/>
      <c r="L284" s="89"/>
      <c r="M284" s="89">
        <f t="shared" si="40"/>
        <v>170.4</v>
      </c>
      <c r="N284" s="89">
        <f t="shared" si="41"/>
        <v>21.6</v>
      </c>
      <c r="O284" s="89">
        <f t="shared" si="42"/>
        <v>148.8</v>
      </c>
    </row>
    <row r="285" s="79" customFormat="1" ht="18" customHeight="1" spans="1:15">
      <c r="A285" s="69" t="s">
        <v>1013</v>
      </c>
      <c r="B285" s="69" t="s">
        <v>108</v>
      </c>
      <c r="C285" s="69" t="s">
        <v>1083</v>
      </c>
      <c r="D285" s="89">
        <f t="shared" si="37"/>
        <v>19.2</v>
      </c>
      <c r="E285" s="89">
        <f t="shared" si="38"/>
        <v>19.2</v>
      </c>
      <c r="F285" s="89"/>
      <c r="G285" s="89"/>
      <c r="H285" s="89">
        <v>19.2</v>
      </c>
      <c r="I285" s="89">
        <f t="shared" si="39"/>
        <v>0</v>
      </c>
      <c r="J285" s="89"/>
      <c r="K285" s="89"/>
      <c r="L285" s="89"/>
      <c r="M285" s="89">
        <f t="shared" si="40"/>
        <v>340.8</v>
      </c>
      <c r="N285" s="89">
        <f t="shared" si="41"/>
        <v>43.2</v>
      </c>
      <c r="O285" s="89">
        <f t="shared" si="42"/>
        <v>297.6</v>
      </c>
    </row>
    <row r="286" s="79" customFormat="1" ht="18" customHeight="1" spans="1:15">
      <c r="A286" s="69" t="s">
        <v>1013</v>
      </c>
      <c r="B286" s="69" t="s">
        <v>108</v>
      </c>
      <c r="C286" s="69" t="s">
        <v>1084</v>
      </c>
      <c r="D286" s="89">
        <f t="shared" si="37"/>
        <v>12</v>
      </c>
      <c r="E286" s="89">
        <f t="shared" si="38"/>
        <v>12</v>
      </c>
      <c r="F286" s="89"/>
      <c r="G286" s="89"/>
      <c r="H286" s="89">
        <v>12</v>
      </c>
      <c r="I286" s="89">
        <f t="shared" si="39"/>
        <v>0</v>
      </c>
      <c r="J286" s="89"/>
      <c r="K286" s="89"/>
      <c r="L286" s="89"/>
      <c r="M286" s="89">
        <f t="shared" si="40"/>
        <v>213</v>
      </c>
      <c r="N286" s="89">
        <f t="shared" si="41"/>
        <v>27</v>
      </c>
      <c r="O286" s="89">
        <f t="shared" si="42"/>
        <v>186</v>
      </c>
    </row>
    <row r="287" s="80" customFormat="1" ht="18" customHeight="1" spans="1:15">
      <c r="A287" s="87" t="s">
        <v>1085</v>
      </c>
      <c r="B287" s="91"/>
      <c r="C287" s="85" t="s">
        <v>14</v>
      </c>
      <c r="D287" s="92">
        <f>SUM(D288:D292)</f>
        <v>111</v>
      </c>
      <c r="E287" s="92">
        <f t="shared" ref="E287:O287" si="43">SUM(E288:E292)</f>
        <v>111</v>
      </c>
      <c r="F287" s="92">
        <f t="shared" si="43"/>
        <v>0</v>
      </c>
      <c r="G287" s="92">
        <f t="shared" si="43"/>
        <v>0</v>
      </c>
      <c r="H287" s="92">
        <f t="shared" si="43"/>
        <v>111</v>
      </c>
      <c r="I287" s="92">
        <f t="shared" si="43"/>
        <v>0</v>
      </c>
      <c r="J287" s="92">
        <f t="shared" si="43"/>
        <v>0</v>
      </c>
      <c r="K287" s="92">
        <f t="shared" si="43"/>
        <v>0</v>
      </c>
      <c r="L287" s="92">
        <f t="shared" si="43"/>
        <v>0</v>
      </c>
      <c r="M287" s="92">
        <f t="shared" si="43"/>
        <v>1970.25</v>
      </c>
      <c r="N287" s="92">
        <f t="shared" si="43"/>
        <v>249.75</v>
      </c>
      <c r="O287" s="92">
        <f t="shared" si="43"/>
        <v>1720.5</v>
      </c>
    </row>
    <row r="288" s="79" customFormat="1" ht="18" customHeight="1" spans="1:15">
      <c r="A288" s="88" t="s">
        <v>1085</v>
      </c>
      <c r="B288" s="88" t="s">
        <v>1086</v>
      </c>
      <c r="C288" s="88" t="s">
        <v>1087</v>
      </c>
      <c r="D288" s="89">
        <f t="shared" si="37"/>
        <v>27.7</v>
      </c>
      <c r="E288" s="89">
        <f t="shared" si="38"/>
        <v>27.7</v>
      </c>
      <c r="F288" s="90"/>
      <c r="G288" s="90"/>
      <c r="H288" s="90">
        <v>27.7</v>
      </c>
      <c r="I288" s="90">
        <f t="shared" si="39"/>
        <v>0</v>
      </c>
      <c r="J288" s="90"/>
      <c r="K288" s="90"/>
      <c r="L288" s="90"/>
      <c r="M288" s="89">
        <f t="shared" si="40"/>
        <v>491.675</v>
      </c>
      <c r="N288" s="89">
        <f t="shared" si="41"/>
        <v>62.325</v>
      </c>
      <c r="O288" s="89">
        <f t="shared" si="42"/>
        <v>429.35</v>
      </c>
    </row>
    <row r="289" s="79" customFormat="1" ht="18" customHeight="1" spans="1:15">
      <c r="A289" s="88" t="s">
        <v>1085</v>
      </c>
      <c r="B289" s="88" t="s">
        <v>1088</v>
      </c>
      <c r="C289" s="88" t="s">
        <v>1089</v>
      </c>
      <c r="D289" s="89">
        <f t="shared" si="37"/>
        <v>18.5</v>
      </c>
      <c r="E289" s="89">
        <f t="shared" si="38"/>
        <v>18.5</v>
      </c>
      <c r="F289" s="90"/>
      <c r="G289" s="90"/>
      <c r="H289" s="90">
        <v>18.5</v>
      </c>
      <c r="I289" s="90">
        <f t="shared" si="39"/>
        <v>0</v>
      </c>
      <c r="J289" s="90"/>
      <c r="K289" s="90"/>
      <c r="L289" s="90"/>
      <c r="M289" s="89">
        <f t="shared" si="40"/>
        <v>328.375</v>
      </c>
      <c r="N289" s="89">
        <f t="shared" si="41"/>
        <v>41.625</v>
      </c>
      <c r="O289" s="89">
        <f t="shared" si="42"/>
        <v>286.75</v>
      </c>
    </row>
    <row r="290" s="79" customFormat="1" ht="18" customHeight="1" spans="1:15">
      <c r="A290" s="88" t="s">
        <v>1085</v>
      </c>
      <c r="B290" s="88" t="s">
        <v>1090</v>
      </c>
      <c r="C290" s="88" t="s">
        <v>1091</v>
      </c>
      <c r="D290" s="89">
        <f t="shared" si="37"/>
        <v>27.8</v>
      </c>
      <c r="E290" s="89">
        <f t="shared" si="38"/>
        <v>27.8</v>
      </c>
      <c r="F290" s="90"/>
      <c r="G290" s="90"/>
      <c r="H290" s="90">
        <v>27.8</v>
      </c>
      <c r="I290" s="90">
        <f t="shared" si="39"/>
        <v>0</v>
      </c>
      <c r="J290" s="90"/>
      <c r="K290" s="90"/>
      <c r="L290" s="90"/>
      <c r="M290" s="89">
        <f t="shared" si="40"/>
        <v>493.45</v>
      </c>
      <c r="N290" s="89">
        <f t="shared" si="41"/>
        <v>62.55</v>
      </c>
      <c r="O290" s="89">
        <f t="shared" si="42"/>
        <v>430.9</v>
      </c>
    </row>
    <row r="291" s="79" customFormat="1" ht="18" customHeight="1" spans="1:15">
      <c r="A291" s="88" t="s">
        <v>1085</v>
      </c>
      <c r="B291" s="88" t="s">
        <v>1092</v>
      </c>
      <c r="C291" s="88" t="s">
        <v>1093</v>
      </c>
      <c r="D291" s="89">
        <f t="shared" si="37"/>
        <v>18.5</v>
      </c>
      <c r="E291" s="89">
        <f t="shared" si="38"/>
        <v>18.5</v>
      </c>
      <c r="F291" s="90"/>
      <c r="G291" s="90"/>
      <c r="H291" s="90">
        <v>18.5</v>
      </c>
      <c r="I291" s="90">
        <f t="shared" si="39"/>
        <v>0</v>
      </c>
      <c r="J291" s="90"/>
      <c r="K291" s="90"/>
      <c r="L291" s="90"/>
      <c r="M291" s="89">
        <f t="shared" si="40"/>
        <v>328.375</v>
      </c>
      <c r="N291" s="89">
        <f t="shared" si="41"/>
        <v>41.625</v>
      </c>
      <c r="O291" s="89">
        <f t="shared" si="42"/>
        <v>286.75</v>
      </c>
    </row>
    <row r="292" s="79" customFormat="1" ht="18" customHeight="1" spans="1:15">
      <c r="A292" s="88" t="s">
        <v>1085</v>
      </c>
      <c r="B292" s="88" t="s">
        <v>1094</v>
      </c>
      <c r="C292" s="88" t="s">
        <v>1095</v>
      </c>
      <c r="D292" s="89">
        <f t="shared" si="37"/>
        <v>18.5</v>
      </c>
      <c r="E292" s="89">
        <f t="shared" si="38"/>
        <v>18.5</v>
      </c>
      <c r="F292" s="90"/>
      <c r="G292" s="90"/>
      <c r="H292" s="90">
        <v>18.5</v>
      </c>
      <c r="I292" s="90">
        <f t="shared" si="39"/>
        <v>0</v>
      </c>
      <c r="J292" s="90"/>
      <c r="K292" s="90"/>
      <c r="L292" s="90"/>
      <c r="M292" s="89">
        <f t="shared" si="40"/>
        <v>328.375</v>
      </c>
      <c r="N292" s="89">
        <f t="shared" si="41"/>
        <v>41.625</v>
      </c>
      <c r="O292" s="89">
        <f t="shared" si="42"/>
        <v>286.75</v>
      </c>
    </row>
    <row r="293" s="80" customFormat="1" ht="18" customHeight="1" spans="1:15">
      <c r="A293" s="87" t="s">
        <v>1096</v>
      </c>
      <c r="B293" s="87"/>
      <c r="C293" s="85" t="s">
        <v>14</v>
      </c>
      <c r="D293" s="92">
        <f>SUM(D294)</f>
        <v>11</v>
      </c>
      <c r="E293" s="92">
        <f t="shared" ref="E293:O293" si="44">SUM(E294)</f>
        <v>11</v>
      </c>
      <c r="F293" s="92">
        <f t="shared" si="44"/>
        <v>0</v>
      </c>
      <c r="G293" s="92">
        <f t="shared" si="44"/>
        <v>0</v>
      </c>
      <c r="H293" s="92">
        <f t="shared" si="44"/>
        <v>11</v>
      </c>
      <c r="I293" s="92">
        <f t="shared" si="44"/>
        <v>0</v>
      </c>
      <c r="J293" s="92">
        <f t="shared" si="44"/>
        <v>0</v>
      </c>
      <c r="K293" s="92">
        <f t="shared" si="44"/>
        <v>0</v>
      </c>
      <c r="L293" s="92">
        <f t="shared" si="44"/>
        <v>0</v>
      </c>
      <c r="M293" s="92">
        <f t="shared" si="44"/>
        <v>195.25</v>
      </c>
      <c r="N293" s="92">
        <f t="shared" si="44"/>
        <v>24.75</v>
      </c>
      <c r="O293" s="92">
        <f t="shared" si="44"/>
        <v>170.5</v>
      </c>
    </row>
    <row r="294" s="79" customFormat="1" ht="18" customHeight="1" spans="1:15">
      <c r="A294" s="88" t="s">
        <v>1096</v>
      </c>
      <c r="B294" s="88" t="s">
        <v>1097</v>
      </c>
      <c r="C294" s="88" t="s">
        <v>1098</v>
      </c>
      <c r="D294" s="89">
        <f t="shared" si="37"/>
        <v>11</v>
      </c>
      <c r="E294" s="89">
        <f t="shared" si="38"/>
        <v>11</v>
      </c>
      <c r="F294" s="90"/>
      <c r="G294" s="90"/>
      <c r="H294" s="90">
        <v>11</v>
      </c>
      <c r="I294" s="90">
        <f t="shared" si="39"/>
        <v>0</v>
      </c>
      <c r="J294" s="90"/>
      <c r="K294" s="90"/>
      <c r="L294" s="90"/>
      <c r="M294" s="89">
        <f t="shared" si="40"/>
        <v>195.25</v>
      </c>
      <c r="N294" s="89">
        <f t="shared" si="41"/>
        <v>24.75</v>
      </c>
      <c r="O294" s="89">
        <f t="shared" si="42"/>
        <v>170.5</v>
      </c>
    </row>
    <row r="295" s="80" customFormat="1" ht="18" customHeight="1" spans="1:15">
      <c r="A295" s="91" t="s">
        <v>1099</v>
      </c>
      <c r="B295" s="87"/>
      <c r="C295" s="85" t="s">
        <v>14</v>
      </c>
      <c r="D295" s="92">
        <f>SUM(D296:D309)</f>
        <v>192</v>
      </c>
      <c r="E295" s="92">
        <f t="shared" ref="E295:O295" si="45">SUM(E296:E309)</f>
        <v>192</v>
      </c>
      <c r="F295" s="92">
        <f t="shared" si="45"/>
        <v>0</v>
      </c>
      <c r="G295" s="92">
        <f t="shared" si="45"/>
        <v>0</v>
      </c>
      <c r="H295" s="92">
        <f t="shared" si="45"/>
        <v>192</v>
      </c>
      <c r="I295" s="92">
        <f t="shared" si="45"/>
        <v>0</v>
      </c>
      <c r="J295" s="92">
        <f t="shared" si="45"/>
        <v>0</v>
      </c>
      <c r="K295" s="92">
        <f t="shared" si="45"/>
        <v>0</v>
      </c>
      <c r="L295" s="92">
        <f t="shared" si="45"/>
        <v>0</v>
      </c>
      <c r="M295" s="92">
        <f t="shared" si="45"/>
        <v>3408</v>
      </c>
      <c r="N295" s="92">
        <f t="shared" si="45"/>
        <v>432</v>
      </c>
      <c r="O295" s="92">
        <f t="shared" si="45"/>
        <v>2976</v>
      </c>
    </row>
    <row r="296" s="79" customFormat="1" ht="18" customHeight="1" spans="1:15">
      <c r="A296" s="69" t="s">
        <v>1099</v>
      </c>
      <c r="B296" s="50" t="s">
        <v>1100</v>
      </c>
      <c r="C296" s="69" t="s">
        <v>1101</v>
      </c>
      <c r="D296" s="89">
        <f t="shared" si="37"/>
        <v>34</v>
      </c>
      <c r="E296" s="89">
        <f t="shared" si="38"/>
        <v>34</v>
      </c>
      <c r="F296" s="89"/>
      <c r="G296" s="89"/>
      <c r="H296" s="89">
        <v>34</v>
      </c>
      <c r="I296" s="89">
        <f t="shared" si="39"/>
        <v>0</v>
      </c>
      <c r="J296" s="89"/>
      <c r="K296" s="89"/>
      <c r="L296" s="89"/>
      <c r="M296" s="89">
        <f t="shared" si="40"/>
        <v>603.5</v>
      </c>
      <c r="N296" s="89">
        <f t="shared" si="41"/>
        <v>76.5</v>
      </c>
      <c r="O296" s="89">
        <f t="shared" si="42"/>
        <v>527</v>
      </c>
    </row>
    <row r="297" s="79" customFormat="1" ht="18" customHeight="1" spans="1:15">
      <c r="A297" s="88" t="s">
        <v>1099</v>
      </c>
      <c r="B297" s="88" t="s">
        <v>1102</v>
      </c>
      <c r="C297" s="88" t="s">
        <v>1103</v>
      </c>
      <c r="D297" s="89">
        <f t="shared" si="37"/>
        <v>19</v>
      </c>
      <c r="E297" s="89">
        <f t="shared" si="38"/>
        <v>19</v>
      </c>
      <c r="F297" s="90"/>
      <c r="G297" s="90"/>
      <c r="H297" s="90">
        <v>19</v>
      </c>
      <c r="I297" s="90">
        <f t="shared" si="39"/>
        <v>0</v>
      </c>
      <c r="J297" s="90"/>
      <c r="K297" s="90"/>
      <c r="L297" s="90"/>
      <c r="M297" s="89">
        <f t="shared" si="40"/>
        <v>337.25</v>
      </c>
      <c r="N297" s="89">
        <f t="shared" si="41"/>
        <v>42.75</v>
      </c>
      <c r="O297" s="89">
        <f t="shared" si="42"/>
        <v>294.5</v>
      </c>
    </row>
    <row r="298" s="79" customFormat="1" ht="18" customHeight="1" spans="1:15">
      <c r="A298" s="88" t="s">
        <v>1099</v>
      </c>
      <c r="B298" s="88" t="s">
        <v>1102</v>
      </c>
      <c r="C298" s="88" t="s">
        <v>1104</v>
      </c>
      <c r="D298" s="89">
        <f t="shared" si="37"/>
        <v>17</v>
      </c>
      <c r="E298" s="89">
        <f t="shared" si="38"/>
        <v>17</v>
      </c>
      <c r="F298" s="90"/>
      <c r="G298" s="90"/>
      <c r="H298" s="90">
        <v>17</v>
      </c>
      <c r="I298" s="90">
        <f t="shared" si="39"/>
        <v>0</v>
      </c>
      <c r="J298" s="90"/>
      <c r="K298" s="90"/>
      <c r="L298" s="90"/>
      <c r="M298" s="89">
        <f t="shared" si="40"/>
        <v>301.75</v>
      </c>
      <c r="N298" s="89">
        <f t="shared" si="41"/>
        <v>38.25</v>
      </c>
      <c r="O298" s="89">
        <f t="shared" si="42"/>
        <v>263.5</v>
      </c>
    </row>
    <row r="299" s="79" customFormat="1" ht="18" customHeight="1" spans="1:15">
      <c r="A299" s="69" t="s">
        <v>1099</v>
      </c>
      <c r="B299" s="69" t="s">
        <v>1102</v>
      </c>
      <c r="C299" s="69" t="s">
        <v>1105</v>
      </c>
      <c r="D299" s="89">
        <f t="shared" si="37"/>
        <v>3</v>
      </c>
      <c r="E299" s="89">
        <f t="shared" si="38"/>
        <v>3</v>
      </c>
      <c r="F299" s="89"/>
      <c r="G299" s="89"/>
      <c r="H299" s="89">
        <v>3</v>
      </c>
      <c r="I299" s="89">
        <f t="shared" si="39"/>
        <v>0</v>
      </c>
      <c r="J299" s="89"/>
      <c r="K299" s="89"/>
      <c r="L299" s="89"/>
      <c r="M299" s="89">
        <f t="shared" si="40"/>
        <v>53.25</v>
      </c>
      <c r="N299" s="89">
        <f t="shared" si="41"/>
        <v>6.75</v>
      </c>
      <c r="O299" s="89">
        <f t="shared" si="42"/>
        <v>46.5</v>
      </c>
    </row>
    <row r="300" s="79" customFormat="1" ht="18" customHeight="1" spans="1:15">
      <c r="A300" s="88" t="s">
        <v>1099</v>
      </c>
      <c r="B300" s="88" t="s">
        <v>1102</v>
      </c>
      <c r="C300" s="88" t="s">
        <v>1106</v>
      </c>
      <c r="D300" s="89">
        <f t="shared" si="37"/>
        <v>10</v>
      </c>
      <c r="E300" s="89">
        <f t="shared" si="38"/>
        <v>10</v>
      </c>
      <c r="F300" s="90"/>
      <c r="G300" s="90"/>
      <c r="H300" s="90">
        <v>10</v>
      </c>
      <c r="I300" s="90">
        <f t="shared" si="39"/>
        <v>0</v>
      </c>
      <c r="J300" s="90"/>
      <c r="K300" s="90"/>
      <c r="L300" s="90"/>
      <c r="M300" s="89">
        <f t="shared" si="40"/>
        <v>177.5</v>
      </c>
      <c r="N300" s="89">
        <f t="shared" si="41"/>
        <v>22.5</v>
      </c>
      <c r="O300" s="89">
        <f t="shared" si="42"/>
        <v>155</v>
      </c>
    </row>
    <row r="301" s="79" customFormat="1" ht="18" customHeight="1" spans="1:15">
      <c r="A301" s="88" t="s">
        <v>1099</v>
      </c>
      <c r="B301" s="88" t="s">
        <v>1102</v>
      </c>
      <c r="C301" s="88" t="s">
        <v>1107</v>
      </c>
      <c r="D301" s="89">
        <f t="shared" si="37"/>
        <v>9</v>
      </c>
      <c r="E301" s="89">
        <f t="shared" si="38"/>
        <v>9</v>
      </c>
      <c r="F301" s="90"/>
      <c r="G301" s="90"/>
      <c r="H301" s="90">
        <v>9</v>
      </c>
      <c r="I301" s="90">
        <f t="shared" si="39"/>
        <v>0</v>
      </c>
      <c r="J301" s="90"/>
      <c r="K301" s="90"/>
      <c r="L301" s="90"/>
      <c r="M301" s="89">
        <f t="shared" si="40"/>
        <v>159.75</v>
      </c>
      <c r="N301" s="89">
        <f t="shared" si="41"/>
        <v>20.25</v>
      </c>
      <c r="O301" s="89">
        <f t="shared" si="42"/>
        <v>139.5</v>
      </c>
    </row>
    <row r="302" s="79" customFormat="1" ht="18" customHeight="1" spans="1:15">
      <c r="A302" s="88" t="s">
        <v>1099</v>
      </c>
      <c r="B302" s="88" t="s">
        <v>1102</v>
      </c>
      <c r="C302" s="88" t="s">
        <v>1108</v>
      </c>
      <c r="D302" s="89">
        <f t="shared" si="37"/>
        <v>25</v>
      </c>
      <c r="E302" s="89">
        <f t="shared" si="38"/>
        <v>25</v>
      </c>
      <c r="F302" s="90"/>
      <c r="G302" s="90"/>
      <c r="H302" s="90">
        <v>25</v>
      </c>
      <c r="I302" s="90">
        <f t="shared" si="39"/>
        <v>0</v>
      </c>
      <c r="J302" s="90"/>
      <c r="K302" s="90"/>
      <c r="L302" s="90"/>
      <c r="M302" s="89">
        <f t="shared" si="40"/>
        <v>443.75</v>
      </c>
      <c r="N302" s="89">
        <f t="shared" si="41"/>
        <v>56.25</v>
      </c>
      <c r="O302" s="89">
        <f t="shared" si="42"/>
        <v>387.5</v>
      </c>
    </row>
    <row r="303" s="79" customFormat="1" ht="18" customHeight="1" spans="1:19">
      <c r="A303" s="88" t="s">
        <v>1099</v>
      </c>
      <c r="B303" s="88" t="s">
        <v>1102</v>
      </c>
      <c r="C303" s="88" t="s">
        <v>1109</v>
      </c>
      <c r="D303" s="89">
        <f t="shared" si="37"/>
        <v>12</v>
      </c>
      <c r="E303" s="89">
        <f t="shared" si="38"/>
        <v>12</v>
      </c>
      <c r="F303" s="90"/>
      <c r="G303" s="90"/>
      <c r="H303" s="90">
        <v>12</v>
      </c>
      <c r="I303" s="90">
        <f t="shared" si="39"/>
        <v>0</v>
      </c>
      <c r="J303" s="90"/>
      <c r="K303" s="90"/>
      <c r="L303" s="90"/>
      <c r="M303" s="89">
        <f t="shared" si="40"/>
        <v>213</v>
      </c>
      <c r="N303" s="89">
        <f t="shared" si="41"/>
        <v>27</v>
      </c>
      <c r="O303" s="89">
        <f t="shared" si="42"/>
        <v>186</v>
      </c>
      <c r="P303" s="101"/>
      <c r="Q303" s="103"/>
      <c r="R303" s="104"/>
      <c r="S303" s="105"/>
    </row>
    <row r="304" s="79" customFormat="1" ht="18" customHeight="1" spans="1:18">
      <c r="A304" s="88" t="s">
        <v>1099</v>
      </c>
      <c r="B304" s="88" t="s">
        <v>1102</v>
      </c>
      <c r="C304" s="88" t="s">
        <v>1110</v>
      </c>
      <c r="D304" s="89">
        <f t="shared" si="37"/>
        <v>6</v>
      </c>
      <c r="E304" s="89">
        <f t="shared" si="38"/>
        <v>6</v>
      </c>
      <c r="F304" s="90"/>
      <c r="G304" s="90"/>
      <c r="H304" s="90">
        <v>6</v>
      </c>
      <c r="I304" s="90">
        <f t="shared" si="39"/>
        <v>0</v>
      </c>
      <c r="J304" s="90"/>
      <c r="K304" s="90"/>
      <c r="L304" s="90"/>
      <c r="M304" s="89">
        <f t="shared" si="40"/>
        <v>106.5</v>
      </c>
      <c r="N304" s="89">
        <f t="shared" si="41"/>
        <v>13.5</v>
      </c>
      <c r="O304" s="89">
        <f t="shared" si="42"/>
        <v>93</v>
      </c>
      <c r="P304" s="102"/>
      <c r="Q304" s="106"/>
      <c r="R304" s="106"/>
    </row>
    <row r="305" ht="18" customHeight="1" spans="1:18">
      <c r="A305" s="88" t="s">
        <v>1099</v>
      </c>
      <c r="B305" s="88" t="s">
        <v>1102</v>
      </c>
      <c r="C305" s="88" t="s">
        <v>1111</v>
      </c>
      <c r="D305" s="89">
        <f t="shared" si="37"/>
        <v>9</v>
      </c>
      <c r="E305" s="89">
        <f t="shared" si="38"/>
        <v>9</v>
      </c>
      <c r="F305" s="90"/>
      <c r="G305" s="90"/>
      <c r="H305" s="90">
        <v>9</v>
      </c>
      <c r="I305" s="90">
        <f t="shared" si="39"/>
        <v>0</v>
      </c>
      <c r="J305" s="90"/>
      <c r="K305" s="90"/>
      <c r="L305" s="90"/>
      <c r="M305" s="89">
        <f t="shared" si="40"/>
        <v>159.75</v>
      </c>
      <c r="N305" s="89">
        <f t="shared" si="41"/>
        <v>20.25</v>
      </c>
      <c r="O305" s="89">
        <f t="shared" si="42"/>
        <v>139.5</v>
      </c>
      <c r="P305" s="102"/>
      <c r="Q305" s="106"/>
      <c r="R305" s="106"/>
    </row>
    <row r="306" ht="18" customHeight="1" spans="1:15">
      <c r="A306" s="88" t="s">
        <v>1099</v>
      </c>
      <c r="B306" s="88" t="s">
        <v>1112</v>
      </c>
      <c r="C306" s="88" t="s">
        <v>1113</v>
      </c>
      <c r="D306" s="89">
        <f t="shared" si="37"/>
        <v>25.5</v>
      </c>
      <c r="E306" s="89">
        <f t="shared" si="38"/>
        <v>25.5</v>
      </c>
      <c r="F306" s="90"/>
      <c r="G306" s="90"/>
      <c r="H306" s="90">
        <v>25.5</v>
      </c>
      <c r="I306" s="90">
        <f t="shared" si="39"/>
        <v>0</v>
      </c>
      <c r="J306" s="90"/>
      <c r="K306" s="90"/>
      <c r="L306" s="90"/>
      <c r="M306" s="89">
        <f t="shared" si="40"/>
        <v>452.625</v>
      </c>
      <c r="N306" s="89">
        <f t="shared" si="41"/>
        <v>57.375</v>
      </c>
      <c r="O306" s="89">
        <f t="shared" si="42"/>
        <v>395.25</v>
      </c>
    </row>
    <row r="307" ht="18" customHeight="1" spans="1:15">
      <c r="A307" s="88" t="s">
        <v>1099</v>
      </c>
      <c r="B307" s="88" t="s">
        <v>1112</v>
      </c>
      <c r="C307" s="88" t="s">
        <v>1114</v>
      </c>
      <c r="D307" s="89">
        <f t="shared" si="37"/>
        <v>10</v>
      </c>
      <c r="E307" s="89">
        <f t="shared" si="38"/>
        <v>10</v>
      </c>
      <c r="F307" s="90"/>
      <c r="G307" s="90"/>
      <c r="H307" s="90">
        <v>10</v>
      </c>
      <c r="I307" s="90">
        <f t="shared" si="39"/>
        <v>0</v>
      </c>
      <c r="J307" s="90"/>
      <c r="K307" s="90"/>
      <c r="L307" s="90"/>
      <c r="M307" s="89">
        <f t="shared" si="40"/>
        <v>177.5</v>
      </c>
      <c r="N307" s="89">
        <f t="shared" si="41"/>
        <v>22.5</v>
      </c>
      <c r="O307" s="89">
        <f t="shared" si="42"/>
        <v>155</v>
      </c>
    </row>
    <row r="308" ht="18" customHeight="1" spans="1:15">
      <c r="A308" s="88" t="s">
        <v>1099</v>
      </c>
      <c r="B308" s="88" t="s">
        <v>1112</v>
      </c>
      <c r="C308" s="88" t="s">
        <v>1115</v>
      </c>
      <c r="D308" s="89">
        <f t="shared" si="37"/>
        <v>6.25</v>
      </c>
      <c r="E308" s="89">
        <f t="shared" si="38"/>
        <v>6.25</v>
      </c>
      <c r="F308" s="90"/>
      <c r="G308" s="90"/>
      <c r="H308" s="90">
        <v>6.25</v>
      </c>
      <c r="I308" s="90">
        <f t="shared" si="39"/>
        <v>0</v>
      </c>
      <c r="J308" s="90"/>
      <c r="K308" s="90"/>
      <c r="L308" s="90"/>
      <c r="M308" s="89">
        <f t="shared" si="40"/>
        <v>110.9375</v>
      </c>
      <c r="N308" s="89">
        <f t="shared" si="41"/>
        <v>14.0625</v>
      </c>
      <c r="O308" s="89">
        <f t="shared" si="42"/>
        <v>96.875</v>
      </c>
    </row>
    <row r="309" ht="18" customHeight="1" spans="1:15">
      <c r="A309" s="88" t="s">
        <v>1099</v>
      </c>
      <c r="B309" s="88" t="s">
        <v>1112</v>
      </c>
      <c r="C309" s="88" t="s">
        <v>1116</v>
      </c>
      <c r="D309" s="89">
        <f t="shared" si="37"/>
        <v>6.25</v>
      </c>
      <c r="E309" s="89">
        <f t="shared" si="38"/>
        <v>6.25</v>
      </c>
      <c r="F309" s="90"/>
      <c r="G309" s="90"/>
      <c r="H309" s="90">
        <v>6.25</v>
      </c>
      <c r="I309" s="90">
        <f t="shared" si="39"/>
        <v>0</v>
      </c>
      <c r="J309" s="90"/>
      <c r="K309" s="90"/>
      <c r="L309" s="90"/>
      <c r="M309" s="89">
        <f t="shared" si="40"/>
        <v>110.9375</v>
      </c>
      <c r="N309" s="89">
        <f t="shared" si="41"/>
        <v>14.0625</v>
      </c>
      <c r="O309" s="89">
        <f t="shared" si="42"/>
        <v>96.875</v>
      </c>
    </row>
    <row r="310" s="81" customFormat="1" ht="18" customHeight="1" spans="1:15">
      <c r="A310" s="87" t="s">
        <v>1117</v>
      </c>
      <c r="B310" s="99"/>
      <c r="C310" s="99" t="s">
        <v>14</v>
      </c>
      <c r="D310" s="100">
        <f t="shared" ref="D310:O310" si="46">SUM(D311:D349)</f>
        <v>2539</v>
      </c>
      <c r="E310" s="100">
        <f t="shared" si="46"/>
        <v>2539</v>
      </c>
      <c r="F310" s="100">
        <f t="shared" si="46"/>
        <v>0</v>
      </c>
      <c r="G310" s="100">
        <f t="shared" si="46"/>
        <v>2539</v>
      </c>
      <c r="H310" s="100">
        <f t="shared" si="46"/>
        <v>0</v>
      </c>
      <c r="I310" s="100">
        <f t="shared" si="46"/>
        <v>0</v>
      </c>
      <c r="J310" s="100">
        <f t="shared" si="46"/>
        <v>0</v>
      </c>
      <c r="K310" s="100">
        <f t="shared" si="46"/>
        <v>0</v>
      </c>
      <c r="L310" s="100">
        <f t="shared" si="46"/>
        <v>0</v>
      </c>
      <c r="M310" s="100">
        <f t="shared" si="46"/>
        <v>45067.25</v>
      </c>
      <c r="N310" s="100">
        <f t="shared" si="46"/>
        <v>5712.75</v>
      </c>
      <c r="O310" s="100">
        <f t="shared" si="46"/>
        <v>39354.5</v>
      </c>
    </row>
    <row r="311" s="82" customFormat="1" ht="18" customHeight="1" spans="1:18">
      <c r="A311" s="88" t="s">
        <v>1117</v>
      </c>
      <c r="B311" s="88" t="s">
        <v>1118</v>
      </c>
      <c r="C311" s="88" t="s">
        <v>1119</v>
      </c>
      <c r="D311" s="89">
        <f t="shared" ref="D311:D315" si="47">E311+I311</f>
        <v>50</v>
      </c>
      <c r="E311" s="89">
        <f t="shared" ref="E311:E315" si="48">F311+G311+H311</f>
        <v>50</v>
      </c>
      <c r="F311" s="90"/>
      <c r="G311" s="90">
        <v>50</v>
      </c>
      <c r="H311" s="90"/>
      <c r="I311" s="90">
        <f t="shared" ref="I311:I315" si="49">J311+K311+L311</f>
        <v>0</v>
      </c>
      <c r="J311" s="90"/>
      <c r="K311" s="90"/>
      <c r="L311" s="90"/>
      <c r="M311" s="89">
        <f t="shared" ref="M311:M315" si="50">D311*17.75</f>
        <v>887.5</v>
      </c>
      <c r="N311" s="89">
        <f t="shared" ref="N311:N315" si="51">D311*2.25</f>
        <v>112.5</v>
      </c>
      <c r="O311" s="89">
        <f t="shared" ref="O311:O315" si="52">M311-N311</f>
        <v>775</v>
      </c>
      <c r="P311" s="1"/>
      <c r="Q311" s="1"/>
      <c r="R311" s="1"/>
    </row>
    <row r="312" s="82" customFormat="1" ht="18" customHeight="1" spans="1:18">
      <c r="A312" s="88" t="s">
        <v>1117</v>
      </c>
      <c r="B312" s="88" t="s">
        <v>1120</v>
      </c>
      <c r="C312" s="88" t="s">
        <v>1121</v>
      </c>
      <c r="D312" s="89">
        <f t="shared" si="47"/>
        <v>712</v>
      </c>
      <c r="E312" s="89">
        <f t="shared" si="48"/>
        <v>712</v>
      </c>
      <c r="F312" s="90"/>
      <c r="G312" s="90">
        <v>712</v>
      </c>
      <c r="H312" s="90"/>
      <c r="I312" s="90">
        <f t="shared" si="49"/>
        <v>0</v>
      </c>
      <c r="J312" s="90"/>
      <c r="K312" s="90"/>
      <c r="L312" s="90"/>
      <c r="M312" s="89">
        <f t="shared" si="50"/>
        <v>12638</v>
      </c>
      <c r="N312" s="89">
        <f t="shared" si="51"/>
        <v>1602</v>
      </c>
      <c r="O312" s="89">
        <f t="shared" si="52"/>
        <v>11036</v>
      </c>
      <c r="P312" s="1"/>
      <c r="Q312" s="1"/>
      <c r="R312" s="1"/>
    </row>
    <row r="313" s="82" customFormat="1" ht="18" customHeight="1" spans="1:18">
      <c r="A313" s="88" t="s">
        <v>1117</v>
      </c>
      <c r="B313" s="88" t="s">
        <v>1122</v>
      </c>
      <c r="C313" s="88" t="s">
        <v>1002</v>
      </c>
      <c r="D313" s="89">
        <f t="shared" si="47"/>
        <v>387</v>
      </c>
      <c r="E313" s="89">
        <f t="shared" si="48"/>
        <v>387</v>
      </c>
      <c r="F313" s="90"/>
      <c r="G313" s="90">
        <v>387</v>
      </c>
      <c r="H313" s="90"/>
      <c r="I313" s="90">
        <f t="shared" si="49"/>
        <v>0</v>
      </c>
      <c r="J313" s="90"/>
      <c r="K313" s="90"/>
      <c r="L313" s="90"/>
      <c r="M313" s="89">
        <f t="shared" si="50"/>
        <v>6869.25</v>
      </c>
      <c r="N313" s="89">
        <f t="shared" si="51"/>
        <v>870.75</v>
      </c>
      <c r="O313" s="89">
        <f t="shared" si="52"/>
        <v>5998.5</v>
      </c>
      <c r="P313" s="1"/>
      <c r="Q313" s="1"/>
      <c r="R313" s="1"/>
    </row>
    <row r="314" s="82" customFormat="1" ht="18" customHeight="1" spans="1:18">
      <c r="A314" s="88" t="s">
        <v>1117</v>
      </c>
      <c r="B314" s="88" t="s">
        <v>1123</v>
      </c>
      <c r="C314" s="88" t="s">
        <v>1124</v>
      </c>
      <c r="D314" s="89">
        <f t="shared" si="47"/>
        <v>1079</v>
      </c>
      <c r="E314" s="89">
        <f t="shared" si="48"/>
        <v>1079</v>
      </c>
      <c r="F314" s="90"/>
      <c r="G314" s="90">
        <v>1079</v>
      </c>
      <c r="H314" s="90"/>
      <c r="I314" s="90">
        <f t="shared" si="49"/>
        <v>0</v>
      </c>
      <c r="J314" s="90"/>
      <c r="K314" s="90"/>
      <c r="L314" s="90"/>
      <c r="M314" s="89">
        <f t="shared" si="50"/>
        <v>19152.25</v>
      </c>
      <c r="N314" s="89">
        <f t="shared" si="51"/>
        <v>2427.75</v>
      </c>
      <c r="O314" s="89">
        <f t="shared" si="52"/>
        <v>16724.5</v>
      </c>
      <c r="P314" s="1"/>
      <c r="Q314" s="1"/>
      <c r="R314" s="1"/>
    </row>
    <row r="315" s="82" customFormat="1" ht="18" customHeight="1" spans="1:18">
      <c r="A315" s="88" t="s">
        <v>1117</v>
      </c>
      <c r="B315" s="88" t="s">
        <v>1125</v>
      </c>
      <c r="C315" s="88"/>
      <c r="D315" s="89">
        <f t="shared" si="47"/>
        <v>311</v>
      </c>
      <c r="E315" s="89">
        <f t="shared" si="48"/>
        <v>311</v>
      </c>
      <c r="F315" s="90"/>
      <c r="G315" s="90">
        <v>311</v>
      </c>
      <c r="H315" s="90"/>
      <c r="I315" s="90">
        <f t="shared" si="49"/>
        <v>0</v>
      </c>
      <c r="J315" s="90"/>
      <c r="K315" s="90"/>
      <c r="L315" s="90"/>
      <c r="M315" s="89">
        <f t="shared" si="50"/>
        <v>5520.25</v>
      </c>
      <c r="N315" s="89">
        <f t="shared" si="51"/>
        <v>699.75</v>
      </c>
      <c r="O315" s="89">
        <f t="shared" si="52"/>
        <v>4820.5</v>
      </c>
      <c r="P315" s="1"/>
      <c r="Q315" s="1"/>
      <c r="R315" s="1"/>
    </row>
  </sheetData>
  <autoFilter ref="A6:O315">
    <extLst/>
  </autoFilter>
  <sortState ref="A1:T254">
    <sortCondition ref="A1:A254"/>
    <sortCondition ref="B1:B254"/>
    <sortCondition ref="C1:C254"/>
  </sortState>
  <mergeCells count="12">
    <mergeCell ref="A1:O1"/>
    <mergeCell ref="B2:C2"/>
    <mergeCell ref="D3:L3"/>
    <mergeCell ref="E4:H4"/>
    <mergeCell ref="I4:L4"/>
    <mergeCell ref="A3:A5"/>
    <mergeCell ref="B3:B5"/>
    <mergeCell ref="C3:C5"/>
    <mergeCell ref="D4:D5"/>
    <mergeCell ref="M3:M5"/>
    <mergeCell ref="N3:N5"/>
    <mergeCell ref="O3:O5"/>
  </mergeCells>
  <conditionalFormatting sqref="C305">
    <cfRule type="duplicateValues" dxfId="1" priority="22"/>
  </conditionalFormatting>
  <conditionalFormatting sqref="C306">
    <cfRule type="duplicateValues" dxfId="1" priority="20"/>
  </conditionalFormatting>
  <conditionalFormatting sqref="C307">
    <cfRule type="duplicateValues" dxfId="1" priority="21"/>
  </conditionalFormatting>
  <conditionalFormatting sqref="C308">
    <cfRule type="duplicateValues" dxfId="1" priority="19"/>
  </conditionalFormatting>
  <conditionalFormatting sqref="C309">
    <cfRule type="duplicateValues" dxfId="1" priority="18"/>
  </conditionalFormatting>
  <conditionalFormatting sqref="C310">
    <cfRule type="duplicateValues" dxfId="0" priority="16"/>
  </conditionalFormatting>
  <conditionalFormatting sqref="C311">
    <cfRule type="duplicateValues" dxfId="1" priority="10"/>
    <cfRule type="duplicateValues" dxfId="0" priority="15"/>
  </conditionalFormatting>
  <conditionalFormatting sqref="C312">
    <cfRule type="duplicateValues" dxfId="1" priority="9"/>
    <cfRule type="duplicateValues" dxfId="0" priority="14"/>
  </conditionalFormatting>
  <conditionalFormatting sqref="C313">
    <cfRule type="duplicateValues" dxfId="1" priority="8"/>
    <cfRule type="duplicateValues" dxfId="0" priority="13"/>
  </conditionalFormatting>
  <conditionalFormatting sqref="C314">
    <cfRule type="duplicateValues" dxfId="1" priority="7"/>
    <cfRule type="duplicateValues" dxfId="0" priority="12"/>
  </conditionalFormatting>
  <conditionalFormatting sqref="C315">
    <cfRule type="duplicateValues" dxfId="1" priority="6"/>
    <cfRule type="duplicateValues" dxfId="0" priority="11"/>
  </conditionalFormatting>
  <conditionalFormatting sqref="C146:C182">
    <cfRule type="duplicateValues" dxfId="0" priority="4"/>
  </conditionalFormatting>
  <conditionalFormatting sqref="C303:C304">
    <cfRule type="duplicateValues" dxfId="1" priority="23"/>
  </conditionalFormatting>
  <conditionalFormatting sqref="C1:C145 C183:C309 C316:C1048576">
    <cfRule type="duplicateValues" dxfId="0" priority="81"/>
  </conditionalFormatting>
  <conditionalFormatting sqref="C35:C145 C22 C24:C33 C9:C17 C19:C20 C183:C214 C316:C1048576 C216:C286 C296:C302 C294 C288:C292">
    <cfRule type="duplicateValues" dxfId="1" priority="84"/>
  </conditionalFormatting>
  <printOptions horizontalCentered="1"/>
  <pageMargins left="0.708661417322835" right="0.708661417322835" top="0.748031496062992" bottom="0.748031496062992" header="0.31496062992126" footer="0.31496062992126"/>
  <pageSetup paperSize="9" scale="79" orientation="landscape"/>
  <headerFooter>
    <oddFooter>&amp;C共&amp;N页，第&amp;P页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S119"/>
  <sheetViews>
    <sheetView view="pageBreakPreview" zoomScaleNormal="100" workbookViewId="0">
      <selection activeCell="P2" sqref="P$1:R$1048576"/>
    </sheetView>
  </sheetViews>
  <sheetFormatPr defaultColWidth="9" defaultRowHeight="15.6"/>
  <cols>
    <col min="1" max="1" width="8.5" style="29" customWidth="1"/>
    <col min="2" max="2" width="8" style="29" customWidth="1"/>
    <col min="3" max="3" width="7.12962962962963" style="30" customWidth="1"/>
    <col min="4" max="5" width="9.75" style="32" customWidth="1"/>
    <col min="6" max="7" width="5.37962962962963" style="32" customWidth="1"/>
    <col min="8" max="8" width="9.75" style="32" customWidth="1"/>
    <col min="9" max="9" width="6.62962962962963" style="32" customWidth="1"/>
    <col min="10" max="12" width="6.12962962962963" style="32" customWidth="1"/>
    <col min="13" max="14" width="10.75" style="32" customWidth="1"/>
    <col min="15" max="15" width="10.75" style="33" customWidth="1"/>
    <col min="16" max="16" width="9" style="1"/>
    <col min="17" max="17" width="8.5" style="1" customWidth="1"/>
    <col min="18" max="18" width="20.5" style="1" customWidth="1"/>
    <col min="19" max="19" width="21.6296296296296" style="1" customWidth="1"/>
    <col min="20" max="16384" width="9" style="1"/>
  </cols>
  <sheetData>
    <row r="1" s="25" customFormat="1" ht="40.5" customHeight="1" spans="1:15">
      <c r="A1" s="34" t="s">
        <v>247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="25" customFormat="1" spans="1:15">
      <c r="A2" s="66" t="s">
        <v>1126</v>
      </c>
      <c r="B2" s="36" t="s">
        <v>34</v>
      </c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="25" customFormat="1" ht="36.75" customHeight="1" spans="1:15">
      <c r="A3" s="39" t="s">
        <v>35</v>
      </c>
      <c r="B3" s="39" t="s">
        <v>36</v>
      </c>
      <c r="C3" s="39" t="s">
        <v>37</v>
      </c>
      <c r="D3" s="40" t="s">
        <v>4</v>
      </c>
      <c r="E3" s="41"/>
      <c r="F3" s="41"/>
      <c r="G3" s="41"/>
      <c r="H3" s="41"/>
      <c r="I3" s="41"/>
      <c r="J3" s="41"/>
      <c r="K3" s="41"/>
      <c r="L3" s="53"/>
      <c r="M3" s="42" t="s">
        <v>38</v>
      </c>
      <c r="N3" s="54" t="s">
        <v>39</v>
      </c>
      <c r="O3" s="54" t="s">
        <v>40</v>
      </c>
    </row>
    <row r="4" s="25" customFormat="1" spans="1:15">
      <c r="A4" s="39"/>
      <c r="B4" s="39"/>
      <c r="C4" s="39"/>
      <c r="D4" s="42" t="s">
        <v>8</v>
      </c>
      <c r="E4" s="42" t="s">
        <v>9</v>
      </c>
      <c r="F4" s="42"/>
      <c r="G4" s="42"/>
      <c r="H4" s="42"/>
      <c r="I4" s="42" t="s">
        <v>10</v>
      </c>
      <c r="J4" s="42"/>
      <c r="K4" s="42"/>
      <c r="L4" s="42"/>
      <c r="M4" s="42"/>
      <c r="N4" s="54"/>
      <c r="O4" s="54"/>
    </row>
    <row r="5" s="25" customFormat="1" spans="1:15">
      <c r="A5" s="39"/>
      <c r="B5" s="39"/>
      <c r="C5" s="39"/>
      <c r="D5" s="42"/>
      <c r="E5" s="42" t="s">
        <v>14</v>
      </c>
      <c r="F5" s="42" t="s">
        <v>11</v>
      </c>
      <c r="G5" s="42" t="s">
        <v>12</v>
      </c>
      <c r="H5" s="42" t="s">
        <v>13</v>
      </c>
      <c r="I5" s="42" t="s">
        <v>14</v>
      </c>
      <c r="J5" s="42" t="s">
        <v>11</v>
      </c>
      <c r="K5" s="42" t="s">
        <v>12</v>
      </c>
      <c r="L5" s="42" t="s">
        <v>13</v>
      </c>
      <c r="M5" s="42"/>
      <c r="N5" s="54"/>
      <c r="O5" s="54"/>
    </row>
    <row r="6" s="25" customFormat="1" spans="1:15">
      <c r="A6" s="39"/>
      <c r="B6" s="39"/>
      <c r="C6" s="39"/>
      <c r="D6" s="42"/>
      <c r="E6" s="42"/>
      <c r="F6" s="42"/>
      <c r="G6" s="42"/>
      <c r="H6" s="42"/>
      <c r="I6" s="42"/>
      <c r="J6" s="42"/>
      <c r="K6" s="42"/>
      <c r="L6" s="42"/>
      <c r="M6" s="42"/>
      <c r="N6" s="54"/>
      <c r="O6" s="54"/>
    </row>
    <row r="7" s="65" customFormat="1" ht="18" customHeight="1" spans="1:15">
      <c r="A7" s="67" t="s">
        <v>20</v>
      </c>
      <c r="B7" s="67"/>
      <c r="C7" s="67" t="s">
        <v>8</v>
      </c>
      <c r="D7" s="68">
        <f>D8+D67</f>
        <v>4786</v>
      </c>
      <c r="E7" s="68">
        <f t="shared" ref="E7:O7" si="0">E8+E67</f>
        <v>4786</v>
      </c>
      <c r="F7" s="68">
        <f t="shared" si="0"/>
        <v>0</v>
      </c>
      <c r="G7" s="68">
        <f t="shared" si="0"/>
        <v>0</v>
      </c>
      <c r="H7" s="68">
        <f t="shared" si="0"/>
        <v>4786</v>
      </c>
      <c r="I7" s="68">
        <f t="shared" si="0"/>
        <v>0</v>
      </c>
      <c r="J7" s="68">
        <f t="shared" si="0"/>
        <v>0</v>
      </c>
      <c r="K7" s="68">
        <f t="shared" si="0"/>
        <v>0</v>
      </c>
      <c r="L7" s="68">
        <f t="shared" si="0"/>
        <v>0</v>
      </c>
      <c r="M7" s="68">
        <f t="shared" si="0"/>
        <v>84951.5</v>
      </c>
      <c r="N7" s="68">
        <f t="shared" si="0"/>
        <v>10768.5</v>
      </c>
      <c r="O7" s="68">
        <f t="shared" si="0"/>
        <v>74183</v>
      </c>
    </row>
    <row r="8" s="26" customFormat="1" ht="18" customHeight="1" spans="1:15">
      <c r="A8" s="44" t="s">
        <v>1127</v>
      </c>
      <c r="B8" s="44"/>
      <c r="C8" s="44" t="s">
        <v>14</v>
      </c>
      <c r="D8" s="45">
        <f>SUM(D9:D66)</f>
        <v>2751</v>
      </c>
      <c r="E8" s="45">
        <f t="shared" ref="E8:O8" si="1">SUM(E9:E66)</f>
        <v>2751</v>
      </c>
      <c r="F8" s="45">
        <f t="shared" si="1"/>
        <v>0</v>
      </c>
      <c r="G8" s="45">
        <f t="shared" si="1"/>
        <v>0</v>
      </c>
      <c r="H8" s="45">
        <f t="shared" si="1"/>
        <v>2751</v>
      </c>
      <c r="I8" s="45">
        <f t="shared" si="1"/>
        <v>0</v>
      </c>
      <c r="J8" s="45">
        <f t="shared" si="1"/>
        <v>0</v>
      </c>
      <c r="K8" s="45">
        <f t="shared" si="1"/>
        <v>0</v>
      </c>
      <c r="L8" s="45">
        <f t="shared" si="1"/>
        <v>0</v>
      </c>
      <c r="M8" s="45">
        <f t="shared" si="1"/>
        <v>48830.25</v>
      </c>
      <c r="N8" s="45">
        <f t="shared" si="1"/>
        <v>6189.75</v>
      </c>
      <c r="O8" s="45">
        <f t="shared" si="1"/>
        <v>42640.5</v>
      </c>
    </row>
    <row r="9" s="27" customFormat="1" ht="18" customHeight="1" spans="1:15">
      <c r="A9" s="69" t="s">
        <v>1127</v>
      </c>
      <c r="B9" s="51" t="s">
        <v>1128</v>
      </c>
      <c r="C9" s="51" t="s">
        <v>1129</v>
      </c>
      <c r="D9" s="70">
        <f t="shared" ref="D9:D40" si="2">E9+I9</f>
        <v>4</v>
      </c>
      <c r="E9" s="70">
        <f t="shared" ref="E9:E40" si="3">F9+G9+H9</f>
        <v>4</v>
      </c>
      <c r="F9" s="71"/>
      <c r="G9" s="57"/>
      <c r="H9" s="57">
        <v>4</v>
      </c>
      <c r="I9" s="57">
        <f t="shared" ref="I9:I40" si="4">J9+K9+L9</f>
        <v>0</v>
      </c>
      <c r="J9" s="57"/>
      <c r="K9" s="57"/>
      <c r="L9" s="57"/>
      <c r="M9" s="58">
        <f t="shared" ref="M9:M40" si="5">D9*17.75</f>
        <v>71</v>
      </c>
      <c r="N9" s="58">
        <f t="shared" ref="N9:N40" si="6">D9*2.25</f>
        <v>9</v>
      </c>
      <c r="O9" s="58">
        <f t="shared" ref="O9:O40" si="7">M9-N9</f>
        <v>62</v>
      </c>
    </row>
    <row r="10" s="27" customFormat="1" ht="18" customHeight="1" spans="1:15">
      <c r="A10" s="69" t="s">
        <v>1127</v>
      </c>
      <c r="B10" s="51" t="s">
        <v>1128</v>
      </c>
      <c r="C10" s="51" t="s">
        <v>1130</v>
      </c>
      <c r="D10" s="70">
        <f t="shared" si="2"/>
        <v>51</v>
      </c>
      <c r="E10" s="70">
        <f t="shared" si="3"/>
        <v>51</v>
      </c>
      <c r="F10" s="71"/>
      <c r="G10" s="57"/>
      <c r="H10" s="57">
        <v>51</v>
      </c>
      <c r="I10" s="57">
        <f t="shared" si="4"/>
        <v>0</v>
      </c>
      <c r="J10" s="57"/>
      <c r="K10" s="57"/>
      <c r="L10" s="57"/>
      <c r="M10" s="58">
        <f t="shared" si="5"/>
        <v>905.25</v>
      </c>
      <c r="N10" s="58">
        <f t="shared" si="6"/>
        <v>114.75</v>
      </c>
      <c r="O10" s="58">
        <f t="shared" si="7"/>
        <v>790.5</v>
      </c>
    </row>
    <row r="11" s="27" customFormat="1" ht="18" customHeight="1" spans="1:15">
      <c r="A11" s="69" t="s">
        <v>1127</v>
      </c>
      <c r="B11" s="51" t="s">
        <v>1128</v>
      </c>
      <c r="C11" s="51" t="s">
        <v>1131</v>
      </c>
      <c r="D11" s="70">
        <f t="shared" si="2"/>
        <v>7</v>
      </c>
      <c r="E11" s="70">
        <f t="shared" si="3"/>
        <v>7</v>
      </c>
      <c r="F11" s="71"/>
      <c r="G11" s="57"/>
      <c r="H11" s="57">
        <v>7</v>
      </c>
      <c r="I11" s="57">
        <f t="shared" si="4"/>
        <v>0</v>
      </c>
      <c r="J11" s="57"/>
      <c r="K11" s="57"/>
      <c r="L11" s="57"/>
      <c r="M11" s="58">
        <f t="shared" si="5"/>
        <v>124.25</v>
      </c>
      <c r="N11" s="58">
        <f t="shared" si="6"/>
        <v>15.75</v>
      </c>
      <c r="O11" s="58">
        <f t="shared" si="7"/>
        <v>108.5</v>
      </c>
    </row>
    <row r="12" s="27" customFormat="1" ht="18" customHeight="1" spans="1:15">
      <c r="A12" s="69" t="s">
        <v>1127</v>
      </c>
      <c r="B12" s="51" t="s">
        <v>1128</v>
      </c>
      <c r="C12" s="51" t="s">
        <v>1132</v>
      </c>
      <c r="D12" s="70">
        <f t="shared" si="2"/>
        <v>229</v>
      </c>
      <c r="E12" s="70">
        <f t="shared" si="3"/>
        <v>229</v>
      </c>
      <c r="F12" s="71"/>
      <c r="G12" s="57"/>
      <c r="H12" s="57">
        <v>229</v>
      </c>
      <c r="I12" s="57">
        <f t="shared" si="4"/>
        <v>0</v>
      </c>
      <c r="J12" s="57"/>
      <c r="K12" s="57"/>
      <c r="L12" s="57"/>
      <c r="M12" s="58">
        <f t="shared" si="5"/>
        <v>4064.75</v>
      </c>
      <c r="N12" s="58">
        <f t="shared" si="6"/>
        <v>515.25</v>
      </c>
      <c r="O12" s="58">
        <f t="shared" si="7"/>
        <v>3549.5</v>
      </c>
    </row>
    <row r="13" s="27" customFormat="1" ht="18" customHeight="1" spans="1:15">
      <c r="A13" s="69" t="s">
        <v>1127</v>
      </c>
      <c r="B13" s="51" t="s">
        <v>1128</v>
      </c>
      <c r="C13" s="51" t="s">
        <v>1133</v>
      </c>
      <c r="D13" s="70">
        <f t="shared" si="2"/>
        <v>35</v>
      </c>
      <c r="E13" s="70">
        <f t="shared" si="3"/>
        <v>35</v>
      </c>
      <c r="F13" s="71"/>
      <c r="G13" s="57"/>
      <c r="H13" s="57">
        <v>35</v>
      </c>
      <c r="I13" s="57">
        <f t="shared" si="4"/>
        <v>0</v>
      </c>
      <c r="J13" s="57"/>
      <c r="K13" s="57"/>
      <c r="L13" s="57"/>
      <c r="M13" s="58">
        <f t="shared" si="5"/>
        <v>621.25</v>
      </c>
      <c r="N13" s="58">
        <f t="shared" si="6"/>
        <v>78.75</v>
      </c>
      <c r="O13" s="58">
        <f t="shared" si="7"/>
        <v>542.5</v>
      </c>
    </row>
    <row r="14" s="27" customFormat="1" ht="18" customHeight="1" spans="1:15">
      <c r="A14" s="69" t="s">
        <v>1127</v>
      </c>
      <c r="B14" s="51" t="s">
        <v>1128</v>
      </c>
      <c r="C14" s="51" t="s">
        <v>1134</v>
      </c>
      <c r="D14" s="70">
        <f t="shared" si="2"/>
        <v>4</v>
      </c>
      <c r="E14" s="70">
        <f t="shared" si="3"/>
        <v>4</v>
      </c>
      <c r="F14" s="71"/>
      <c r="G14" s="57"/>
      <c r="H14" s="57">
        <v>4</v>
      </c>
      <c r="I14" s="57">
        <f t="shared" si="4"/>
        <v>0</v>
      </c>
      <c r="J14" s="57"/>
      <c r="K14" s="57"/>
      <c r="L14" s="57"/>
      <c r="M14" s="58">
        <f t="shared" si="5"/>
        <v>71</v>
      </c>
      <c r="N14" s="58">
        <f t="shared" si="6"/>
        <v>9</v>
      </c>
      <c r="O14" s="58">
        <f t="shared" si="7"/>
        <v>62</v>
      </c>
    </row>
    <row r="15" s="27" customFormat="1" ht="18" customHeight="1" spans="1:15">
      <c r="A15" s="69" t="s">
        <v>1127</v>
      </c>
      <c r="B15" s="51" t="s">
        <v>1128</v>
      </c>
      <c r="C15" s="51" t="s">
        <v>1135</v>
      </c>
      <c r="D15" s="70">
        <f t="shared" si="2"/>
        <v>18</v>
      </c>
      <c r="E15" s="70">
        <f t="shared" si="3"/>
        <v>18</v>
      </c>
      <c r="F15" s="71"/>
      <c r="G15" s="57"/>
      <c r="H15" s="57">
        <v>18</v>
      </c>
      <c r="I15" s="57">
        <f t="shared" si="4"/>
        <v>0</v>
      </c>
      <c r="J15" s="57"/>
      <c r="K15" s="57"/>
      <c r="L15" s="57"/>
      <c r="M15" s="58">
        <f t="shared" si="5"/>
        <v>319.5</v>
      </c>
      <c r="N15" s="58">
        <f t="shared" si="6"/>
        <v>40.5</v>
      </c>
      <c r="O15" s="58">
        <f t="shared" si="7"/>
        <v>279</v>
      </c>
    </row>
    <row r="16" s="27" customFormat="1" ht="18" customHeight="1" spans="1:15">
      <c r="A16" s="69" t="s">
        <v>1127</v>
      </c>
      <c r="B16" s="51" t="s">
        <v>1128</v>
      </c>
      <c r="C16" s="51" t="s">
        <v>1136</v>
      </c>
      <c r="D16" s="70">
        <f t="shared" si="2"/>
        <v>27</v>
      </c>
      <c r="E16" s="70">
        <f t="shared" si="3"/>
        <v>27</v>
      </c>
      <c r="F16" s="71"/>
      <c r="G16" s="57"/>
      <c r="H16" s="57">
        <v>27</v>
      </c>
      <c r="I16" s="57">
        <f t="shared" si="4"/>
        <v>0</v>
      </c>
      <c r="J16" s="57"/>
      <c r="K16" s="57"/>
      <c r="L16" s="57"/>
      <c r="M16" s="58">
        <f t="shared" si="5"/>
        <v>479.25</v>
      </c>
      <c r="N16" s="58">
        <f t="shared" si="6"/>
        <v>60.75</v>
      </c>
      <c r="O16" s="58">
        <f t="shared" si="7"/>
        <v>418.5</v>
      </c>
    </row>
    <row r="17" s="27" customFormat="1" ht="18" customHeight="1" spans="1:15">
      <c r="A17" s="69" t="s">
        <v>1127</v>
      </c>
      <c r="B17" s="51" t="s">
        <v>1128</v>
      </c>
      <c r="C17" s="51" t="s">
        <v>1137</v>
      </c>
      <c r="D17" s="70">
        <f t="shared" si="2"/>
        <v>26</v>
      </c>
      <c r="E17" s="70">
        <f t="shared" si="3"/>
        <v>26</v>
      </c>
      <c r="F17" s="71"/>
      <c r="G17" s="57"/>
      <c r="H17" s="57">
        <v>26</v>
      </c>
      <c r="I17" s="57">
        <f t="shared" si="4"/>
        <v>0</v>
      </c>
      <c r="J17" s="57"/>
      <c r="K17" s="57"/>
      <c r="L17" s="57"/>
      <c r="M17" s="58">
        <f t="shared" si="5"/>
        <v>461.5</v>
      </c>
      <c r="N17" s="58">
        <f t="shared" si="6"/>
        <v>58.5</v>
      </c>
      <c r="O17" s="58">
        <f t="shared" si="7"/>
        <v>403</v>
      </c>
    </row>
    <row r="18" s="27" customFormat="1" ht="18" customHeight="1" spans="1:15">
      <c r="A18" s="69" t="s">
        <v>1127</v>
      </c>
      <c r="B18" s="51" t="s">
        <v>1128</v>
      </c>
      <c r="C18" s="51" t="s">
        <v>1138</v>
      </c>
      <c r="D18" s="70">
        <f t="shared" si="2"/>
        <v>11</v>
      </c>
      <c r="E18" s="70">
        <f t="shared" si="3"/>
        <v>11</v>
      </c>
      <c r="F18" s="71"/>
      <c r="G18" s="57"/>
      <c r="H18" s="57">
        <v>11</v>
      </c>
      <c r="I18" s="57">
        <f t="shared" si="4"/>
        <v>0</v>
      </c>
      <c r="J18" s="57"/>
      <c r="K18" s="57"/>
      <c r="L18" s="57"/>
      <c r="M18" s="58">
        <f t="shared" si="5"/>
        <v>195.25</v>
      </c>
      <c r="N18" s="58">
        <f t="shared" si="6"/>
        <v>24.75</v>
      </c>
      <c r="O18" s="58">
        <f t="shared" si="7"/>
        <v>170.5</v>
      </c>
    </row>
    <row r="19" s="27" customFormat="1" ht="18" customHeight="1" spans="1:15">
      <c r="A19" s="69" t="s">
        <v>1127</v>
      </c>
      <c r="B19" s="51" t="s">
        <v>1128</v>
      </c>
      <c r="C19" s="51" t="s">
        <v>1139</v>
      </c>
      <c r="D19" s="70">
        <f t="shared" si="2"/>
        <v>26</v>
      </c>
      <c r="E19" s="70">
        <f t="shared" si="3"/>
        <v>26</v>
      </c>
      <c r="F19" s="71"/>
      <c r="G19" s="57"/>
      <c r="H19" s="57">
        <v>26</v>
      </c>
      <c r="I19" s="57">
        <f t="shared" si="4"/>
        <v>0</v>
      </c>
      <c r="J19" s="57"/>
      <c r="K19" s="57"/>
      <c r="L19" s="57"/>
      <c r="M19" s="58">
        <f t="shared" si="5"/>
        <v>461.5</v>
      </c>
      <c r="N19" s="58">
        <f t="shared" si="6"/>
        <v>58.5</v>
      </c>
      <c r="O19" s="58">
        <f t="shared" si="7"/>
        <v>403</v>
      </c>
    </row>
    <row r="20" s="27" customFormat="1" ht="18" customHeight="1" spans="1:15">
      <c r="A20" s="69" t="s">
        <v>1127</v>
      </c>
      <c r="B20" s="51" t="s">
        <v>1128</v>
      </c>
      <c r="C20" s="51" t="s">
        <v>1140</v>
      </c>
      <c r="D20" s="70">
        <f t="shared" si="2"/>
        <v>9.2</v>
      </c>
      <c r="E20" s="70">
        <f t="shared" si="3"/>
        <v>9.2</v>
      </c>
      <c r="F20" s="71"/>
      <c r="G20" s="57"/>
      <c r="H20" s="57">
        <v>9.2</v>
      </c>
      <c r="I20" s="57">
        <f t="shared" si="4"/>
        <v>0</v>
      </c>
      <c r="J20" s="57"/>
      <c r="K20" s="57"/>
      <c r="L20" s="57"/>
      <c r="M20" s="58">
        <f t="shared" si="5"/>
        <v>163.3</v>
      </c>
      <c r="N20" s="58">
        <f t="shared" si="6"/>
        <v>20.7</v>
      </c>
      <c r="O20" s="58">
        <f t="shared" si="7"/>
        <v>142.6</v>
      </c>
    </row>
    <row r="21" s="27" customFormat="1" ht="18" customHeight="1" spans="1:15">
      <c r="A21" s="69" t="s">
        <v>1127</v>
      </c>
      <c r="B21" s="51" t="s">
        <v>1128</v>
      </c>
      <c r="C21" s="51" t="s">
        <v>1141</v>
      </c>
      <c r="D21" s="70">
        <f t="shared" si="2"/>
        <v>9.2</v>
      </c>
      <c r="E21" s="70">
        <f t="shared" si="3"/>
        <v>9.2</v>
      </c>
      <c r="F21" s="71"/>
      <c r="G21" s="57"/>
      <c r="H21" s="57">
        <v>9.2</v>
      </c>
      <c r="I21" s="57">
        <f t="shared" si="4"/>
        <v>0</v>
      </c>
      <c r="J21" s="57"/>
      <c r="K21" s="57"/>
      <c r="L21" s="57"/>
      <c r="M21" s="58">
        <f t="shared" si="5"/>
        <v>163.3</v>
      </c>
      <c r="N21" s="58">
        <f t="shared" si="6"/>
        <v>20.7</v>
      </c>
      <c r="O21" s="58">
        <f t="shared" si="7"/>
        <v>142.6</v>
      </c>
    </row>
    <row r="22" s="27" customFormat="1" ht="18" customHeight="1" spans="1:15">
      <c r="A22" s="69" t="s">
        <v>1127</v>
      </c>
      <c r="B22" s="51" t="s">
        <v>1128</v>
      </c>
      <c r="C22" s="51" t="s">
        <v>1142</v>
      </c>
      <c r="D22" s="70">
        <f t="shared" si="2"/>
        <v>15.6</v>
      </c>
      <c r="E22" s="70">
        <f t="shared" si="3"/>
        <v>15.6</v>
      </c>
      <c r="F22" s="71"/>
      <c r="G22" s="57"/>
      <c r="H22" s="57">
        <v>15.6</v>
      </c>
      <c r="I22" s="57">
        <f t="shared" si="4"/>
        <v>0</v>
      </c>
      <c r="J22" s="57"/>
      <c r="K22" s="57"/>
      <c r="L22" s="57"/>
      <c r="M22" s="58">
        <f t="shared" si="5"/>
        <v>276.9</v>
      </c>
      <c r="N22" s="58">
        <f t="shared" si="6"/>
        <v>35.1</v>
      </c>
      <c r="O22" s="58">
        <f t="shared" si="7"/>
        <v>241.8</v>
      </c>
    </row>
    <row r="23" s="27" customFormat="1" ht="18" customHeight="1" spans="1:15">
      <c r="A23" s="69" t="s">
        <v>1127</v>
      </c>
      <c r="B23" s="51" t="s">
        <v>1128</v>
      </c>
      <c r="C23" s="51" t="s">
        <v>1143</v>
      </c>
      <c r="D23" s="70">
        <f t="shared" si="2"/>
        <v>10</v>
      </c>
      <c r="E23" s="70">
        <f t="shared" si="3"/>
        <v>10</v>
      </c>
      <c r="F23" s="71"/>
      <c r="G23" s="57"/>
      <c r="H23" s="57">
        <v>10</v>
      </c>
      <c r="I23" s="57">
        <f t="shared" si="4"/>
        <v>0</v>
      </c>
      <c r="J23" s="57"/>
      <c r="K23" s="57"/>
      <c r="L23" s="57"/>
      <c r="M23" s="58">
        <f t="shared" si="5"/>
        <v>177.5</v>
      </c>
      <c r="N23" s="58">
        <f t="shared" si="6"/>
        <v>22.5</v>
      </c>
      <c r="O23" s="58">
        <f t="shared" si="7"/>
        <v>155</v>
      </c>
    </row>
    <row r="24" s="27" customFormat="1" ht="18" customHeight="1" spans="1:15">
      <c r="A24" s="69" t="s">
        <v>1127</v>
      </c>
      <c r="B24" s="51" t="s">
        <v>1128</v>
      </c>
      <c r="C24" s="51" t="s">
        <v>1144</v>
      </c>
      <c r="D24" s="70">
        <f t="shared" si="2"/>
        <v>8</v>
      </c>
      <c r="E24" s="70">
        <f t="shared" si="3"/>
        <v>8</v>
      </c>
      <c r="F24" s="71"/>
      <c r="G24" s="57"/>
      <c r="H24" s="57">
        <v>8</v>
      </c>
      <c r="I24" s="57">
        <f t="shared" si="4"/>
        <v>0</v>
      </c>
      <c r="J24" s="57"/>
      <c r="K24" s="57"/>
      <c r="L24" s="57"/>
      <c r="M24" s="58">
        <f t="shared" si="5"/>
        <v>142</v>
      </c>
      <c r="N24" s="58">
        <f t="shared" si="6"/>
        <v>18</v>
      </c>
      <c r="O24" s="58">
        <f t="shared" si="7"/>
        <v>124</v>
      </c>
    </row>
    <row r="25" s="27" customFormat="1" ht="18" customHeight="1" spans="1:15">
      <c r="A25" s="69" t="s">
        <v>1127</v>
      </c>
      <c r="B25" s="51" t="s">
        <v>1128</v>
      </c>
      <c r="C25" s="51" t="s">
        <v>759</v>
      </c>
      <c r="D25" s="70">
        <f t="shared" si="2"/>
        <v>12</v>
      </c>
      <c r="E25" s="70">
        <f t="shared" si="3"/>
        <v>12</v>
      </c>
      <c r="F25" s="71"/>
      <c r="G25" s="57"/>
      <c r="H25" s="57">
        <v>12</v>
      </c>
      <c r="I25" s="57">
        <f t="shared" si="4"/>
        <v>0</v>
      </c>
      <c r="J25" s="57"/>
      <c r="K25" s="57"/>
      <c r="L25" s="57"/>
      <c r="M25" s="58">
        <f t="shared" si="5"/>
        <v>213</v>
      </c>
      <c r="N25" s="58">
        <f t="shared" si="6"/>
        <v>27</v>
      </c>
      <c r="O25" s="58">
        <f t="shared" si="7"/>
        <v>186</v>
      </c>
    </row>
    <row r="26" s="27" customFormat="1" ht="18" customHeight="1" spans="1:15">
      <c r="A26" s="69" t="s">
        <v>1127</v>
      </c>
      <c r="B26" s="51" t="s">
        <v>1128</v>
      </c>
      <c r="C26" s="51" t="s">
        <v>643</v>
      </c>
      <c r="D26" s="70">
        <f t="shared" si="2"/>
        <v>20.2</v>
      </c>
      <c r="E26" s="70">
        <f t="shared" si="3"/>
        <v>20.2</v>
      </c>
      <c r="F26" s="71"/>
      <c r="G26" s="57"/>
      <c r="H26" s="57">
        <v>20.2</v>
      </c>
      <c r="I26" s="57">
        <f t="shared" si="4"/>
        <v>0</v>
      </c>
      <c r="J26" s="57"/>
      <c r="K26" s="57"/>
      <c r="L26" s="57"/>
      <c r="M26" s="58">
        <f t="shared" si="5"/>
        <v>358.55</v>
      </c>
      <c r="N26" s="58">
        <f t="shared" si="6"/>
        <v>45.45</v>
      </c>
      <c r="O26" s="58">
        <f t="shared" si="7"/>
        <v>313.1</v>
      </c>
    </row>
    <row r="27" s="27" customFormat="1" ht="18" customHeight="1" spans="1:15">
      <c r="A27" s="69" t="s">
        <v>1127</v>
      </c>
      <c r="B27" s="51" t="s">
        <v>1128</v>
      </c>
      <c r="C27" s="51" t="s">
        <v>644</v>
      </c>
      <c r="D27" s="70">
        <f t="shared" si="2"/>
        <v>29</v>
      </c>
      <c r="E27" s="70">
        <f t="shared" si="3"/>
        <v>29</v>
      </c>
      <c r="F27" s="71"/>
      <c r="G27" s="57"/>
      <c r="H27" s="57">
        <v>29</v>
      </c>
      <c r="I27" s="57">
        <f t="shared" si="4"/>
        <v>0</v>
      </c>
      <c r="J27" s="57"/>
      <c r="K27" s="57"/>
      <c r="L27" s="57"/>
      <c r="M27" s="58">
        <f t="shared" si="5"/>
        <v>514.75</v>
      </c>
      <c r="N27" s="58">
        <f t="shared" si="6"/>
        <v>65.25</v>
      </c>
      <c r="O27" s="58">
        <f t="shared" si="7"/>
        <v>449.5</v>
      </c>
    </row>
    <row r="28" s="27" customFormat="1" ht="18" customHeight="1" spans="1:15">
      <c r="A28" s="69" t="s">
        <v>1127</v>
      </c>
      <c r="B28" s="51" t="s">
        <v>1128</v>
      </c>
      <c r="C28" s="51" t="s">
        <v>763</v>
      </c>
      <c r="D28" s="70">
        <f t="shared" si="2"/>
        <v>12</v>
      </c>
      <c r="E28" s="70">
        <f t="shared" si="3"/>
        <v>12</v>
      </c>
      <c r="F28" s="71"/>
      <c r="G28" s="57"/>
      <c r="H28" s="57">
        <v>12</v>
      </c>
      <c r="I28" s="57">
        <f t="shared" si="4"/>
        <v>0</v>
      </c>
      <c r="J28" s="57"/>
      <c r="K28" s="57"/>
      <c r="L28" s="57"/>
      <c r="M28" s="58">
        <f t="shared" si="5"/>
        <v>213</v>
      </c>
      <c r="N28" s="58">
        <f t="shared" si="6"/>
        <v>27</v>
      </c>
      <c r="O28" s="58">
        <f t="shared" si="7"/>
        <v>186</v>
      </c>
    </row>
    <row r="29" s="27" customFormat="1" ht="18" customHeight="1" spans="1:15">
      <c r="A29" s="69" t="s">
        <v>1127</v>
      </c>
      <c r="B29" s="51" t="s">
        <v>1128</v>
      </c>
      <c r="C29" s="51" t="s">
        <v>646</v>
      </c>
      <c r="D29" s="70">
        <f t="shared" si="2"/>
        <v>40.5</v>
      </c>
      <c r="E29" s="70">
        <f t="shared" si="3"/>
        <v>40.5</v>
      </c>
      <c r="F29" s="71"/>
      <c r="G29" s="57"/>
      <c r="H29" s="57">
        <v>40.5</v>
      </c>
      <c r="I29" s="57">
        <f t="shared" si="4"/>
        <v>0</v>
      </c>
      <c r="J29" s="57"/>
      <c r="K29" s="57"/>
      <c r="L29" s="57"/>
      <c r="M29" s="58">
        <f t="shared" si="5"/>
        <v>718.875</v>
      </c>
      <c r="N29" s="58">
        <f t="shared" si="6"/>
        <v>91.125</v>
      </c>
      <c r="O29" s="58">
        <f t="shared" si="7"/>
        <v>627.75</v>
      </c>
    </row>
    <row r="30" s="27" customFormat="1" ht="18" customHeight="1" spans="1:15">
      <c r="A30" s="69" t="s">
        <v>1127</v>
      </c>
      <c r="B30" s="51" t="s">
        <v>1128</v>
      </c>
      <c r="C30" s="51" t="s">
        <v>1145</v>
      </c>
      <c r="D30" s="70">
        <f t="shared" si="2"/>
        <v>16</v>
      </c>
      <c r="E30" s="70">
        <f t="shared" si="3"/>
        <v>16</v>
      </c>
      <c r="F30" s="71"/>
      <c r="G30" s="57"/>
      <c r="H30" s="57">
        <v>16</v>
      </c>
      <c r="I30" s="57">
        <f t="shared" si="4"/>
        <v>0</v>
      </c>
      <c r="J30" s="57"/>
      <c r="K30" s="57"/>
      <c r="L30" s="57"/>
      <c r="M30" s="58">
        <f t="shared" si="5"/>
        <v>284</v>
      </c>
      <c r="N30" s="58">
        <f t="shared" si="6"/>
        <v>36</v>
      </c>
      <c r="O30" s="58">
        <f t="shared" si="7"/>
        <v>248</v>
      </c>
    </row>
    <row r="31" s="27" customFormat="1" ht="18" customHeight="1" spans="1:15">
      <c r="A31" s="69" t="s">
        <v>1127</v>
      </c>
      <c r="B31" s="51" t="s">
        <v>1128</v>
      </c>
      <c r="C31" s="51" t="s">
        <v>1146</v>
      </c>
      <c r="D31" s="70">
        <f t="shared" si="2"/>
        <v>55</v>
      </c>
      <c r="E31" s="70">
        <f t="shared" si="3"/>
        <v>55</v>
      </c>
      <c r="F31" s="71"/>
      <c r="G31" s="57"/>
      <c r="H31" s="57">
        <v>55</v>
      </c>
      <c r="I31" s="57">
        <f t="shared" si="4"/>
        <v>0</v>
      </c>
      <c r="J31" s="57"/>
      <c r="K31" s="57"/>
      <c r="L31" s="57"/>
      <c r="M31" s="58">
        <f t="shared" si="5"/>
        <v>976.25</v>
      </c>
      <c r="N31" s="58">
        <f t="shared" si="6"/>
        <v>123.75</v>
      </c>
      <c r="O31" s="58">
        <f t="shared" si="7"/>
        <v>852.5</v>
      </c>
    </row>
    <row r="32" s="27" customFormat="1" ht="18" customHeight="1" spans="1:15">
      <c r="A32" s="69" t="s">
        <v>1127</v>
      </c>
      <c r="B32" s="51" t="s">
        <v>1128</v>
      </c>
      <c r="C32" s="51" t="s">
        <v>1147</v>
      </c>
      <c r="D32" s="70">
        <f t="shared" si="2"/>
        <v>47</v>
      </c>
      <c r="E32" s="70">
        <f t="shared" si="3"/>
        <v>47</v>
      </c>
      <c r="F32" s="71"/>
      <c r="G32" s="57"/>
      <c r="H32" s="57">
        <v>47</v>
      </c>
      <c r="I32" s="57">
        <f t="shared" si="4"/>
        <v>0</v>
      </c>
      <c r="J32" s="57"/>
      <c r="K32" s="57"/>
      <c r="L32" s="57"/>
      <c r="M32" s="58">
        <f t="shared" si="5"/>
        <v>834.25</v>
      </c>
      <c r="N32" s="58">
        <f t="shared" si="6"/>
        <v>105.75</v>
      </c>
      <c r="O32" s="58">
        <f t="shared" si="7"/>
        <v>728.5</v>
      </c>
    </row>
    <row r="33" s="27" customFormat="1" ht="18" customHeight="1" spans="1:15">
      <c r="A33" s="69" t="s">
        <v>1127</v>
      </c>
      <c r="B33" s="51" t="s">
        <v>1128</v>
      </c>
      <c r="C33" s="51" t="s">
        <v>1148</v>
      </c>
      <c r="D33" s="70">
        <f t="shared" si="2"/>
        <v>30.2</v>
      </c>
      <c r="E33" s="70">
        <f t="shared" si="3"/>
        <v>30.2</v>
      </c>
      <c r="F33" s="71"/>
      <c r="G33" s="57"/>
      <c r="H33" s="57">
        <v>30.2</v>
      </c>
      <c r="I33" s="57">
        <f t="shared" si="4"/>
        <v>0</v>
      </c>
      <c r="J33" s="57"/>
      <c r="K33" s="57"/>
      <c r="L33" s="57"/>
      <c r="M33" s="58">
        <f t="shared" si="5"/>
        <v>536.05</v>
      </c>
      <c r="N33" s="58">
        <f t="shared" si="6"/>
        <v>67.95</v>
      </c>
      <c r="O33" s="58">
        <f t="shared" si="7"/>
        <v>468.1</v>
      </c>
    </row>
    <row r="34" s="27" customFormat="1" ht="18" customHeight="1" spans="1:19">
      <c r="A34" s="69" t="s">
        <v>1127</v>
      </c>
      <c r="B34" s="51" t="s">
        <v>1149</v>
      </c>
      <c r="C34" s="51" t="s">
        <v>1150</v>
      </c>
      <c r="D34" s="70">
        <f t="shared" si="2"/>
        <v>96.7</v>
      </c>
      <c r="E34" s="70">
        <f t="shared" si="3"/>
        <v>96.7</v>
      </c>
      <c r="F34" s="57"/>
      <c r="G34" s="57"/>
      <c r="H34" s="57">
        <v>96.7</v>
      </c>
      <c r="I34" s="57">
        <f t="shared" si="4"/>
        <v>0</v>
      </c>
      <c r="J34" s="57"/>
      <c r="K34" s="57"/>
      <c r="L34" s="57"/>
      <c r="M34" s="58">
        <f t="shared" si="5"/>
        <v>1716.425</v>
      </c>
      <c r="N34" s="58">
        <f t="shared" si="6"/>
        <v>217.575</v>
      </c>
      <c r="O34" s="58">
        <f t="shared" si="7"/>
        <v>1498.85</v>
      </c>
      <c r="R34" s="64"/>
      <c r="S34" s="64"/>
    </row>
    <row r="35" s="27" customFormat="1" ht="18" customHeight="1" spans="1:15">
      <c r="A35" s="69" t="s">
        <v>1127</v>
      </c>
      <c r="B35" s="51" t="s">
        <v>1149</v>
      </c>
      <c r="C35" s="51" t="s">
        <v>1151</v>
      </c>
      <c r="D35" s="70">
        <f t="shared" si="2"/>
        <v>58.7</v>
      </c>
      <c r="E35" s="70">
        <f t="shared" si="3"/>
        <v>58.7</v>
      </c>
      <c r="F35" s="57"/>
      <c r="G35" s="57"/>
      <c r="H35" s="57">
        <v>58.7</v>
      </c>
      <c r="I35" s="57">
        <f t="shared" si="4"/>
        <v>0</v>
      </c>
      <c r="J35" s="57"/>
      <c r="K35" s="57"/>
      <c r="L35" s="57"/>
      <c r="M35" s="58">
        <f t="shared" si="5"/>
        <v>1041.925</v>
      </c>
      <c r="N35" s="58">
        <f t="shared" si="6"/>
        <v>132.075</v>
      </c>
      <c r="O35" s="58">
        <f t="shared" si="7"/>
        <v>909.85</v>
      </c>
    </row>
    <row r="36" s="27" customFormat="1" ht="18" customHeight="1" spans="1:15">
      <c r="A36" s="69" t="s">
        <v>1127</v>
      </c>
      <c r="B36" s="51" t="s">
        <v>1149</v>
      </c>
      <c r="C36" s="51" t="s">
        <v>1152</v>
      </c>
      <c r="D36" s="70">
        <f t="shared" si="2"/>
        <v>60.2</v>
      </c>
      <c r="E36" s="70">
        <f t="shared" si="3"/>
        <v>60.2</v>
      </c>
      <c r="F36" s="57"/>
      <c r="G36" s="57"/>
      <c r="H36" s="57">
        <v>60.2</v>
      </c>
      <c r="I36" s="57">
        <f t="shared" si="4"/>
        <v>0</v>
      </c>
      <c r="J36" s="57"/>
      <c r="K36" s="57"/>
      <c r="L36" s="57"/>
      <c r="M36" s="58">
        <f t="shared" si="5"/>
        <v>1068.55</v>
      </c>
      <c r="N36" s="58">
        <f t="shared" si="6"/>
        <v>135.45</v>
      </c>
      <c r="O36" s="58">
        <f t="shared" si="7"/>
        <v>933.1</v>
      </c>
    </row>
    <row r="37" s="27" customFormat="1" ht="18" customHeight="1" spans="1:15">
      <c r="A37" s="69" t="s">
        <v>1127</v>
      </c>
      <c r="B37" s="51" t="s">
        <v>1149</v>
      </c>
      <c r="C37" s="51" t="s">
        <v>1153</v>
      </c>
      <c r="D37" s="70">
        <f t="shared" si="2"/>
        <v>58.7</v>
      </c>
      <c r="E37" s="70">
        <f t="shared" si="3"/>
        <v>58.7</v>
      </c>
      <c r="F37" s="57"/>
      <c r="G37" s="57"/>
      <c r="H37" s="57">
        <v>58.7</v>
      </c>
      <c r="I37" s="57">
        <f t="shared" si="4"/>
        <v>0</v>
      </c>
      <c r="J37" s="57"/>
      <c r="K37" s="57"/>
      <c r="L37" s="57"/>
      <c r="M37" s="58">
        <f t="shared" si="5"/>
        <v>1041.925</v>
      </c>
      <c r="N37" s="58">
        <f t="shared" si="6"/>
        <v>132.075</v>
      </c>
      <c r="O37" s="58">
        <f t="shared" si="7"/>
        <v>909.85</v>
      </c>
    </row>
    <row r="38" s="27" customFormat="1" ht="18" customHeight="1" spans="1:15">
      <c r="A38" s="69" t="s">
        <v>1127</v>
      </c>
      <c r="B38" s="51" t="s">
        <v>1149</v>
      </c>
      <c r="C38" s="51" t="s">
        <v>1154</v>
      </c>
      <c r="D38" s="70">
        <f t="shared" si="2"/>
        <v>78.9</v>
      </c>
      <c r="E38" s="70">
        <f t="shared" si="3"/>
        <v>78.9</v>
      </c>
      <c r="F38" s="57"/>
      <c r="G38" s="57"/>
      <c r="H38" s="57">
        <v>78.9</v>
      </c>
      <c r="I38" s="57">
        <f t="shared" si="4"/>
        <v>0</v>
      </c>
      <c r="J38" s="57"/>
      <c r="K38" s="57"/>
      <c r="L38" s="57"/>
      <c r="M38" s="58">
        <f t="shared" si="5"/>
        <v>1400.475</v>
      </c>
      <c r="N38" s="58">
        <f t="shared" si="6"/>
        <v>177.525</v>
      </c>
      <c r="O38" s="58">
        <f t="shared" si="7"/>
        <v>1222.95</v>
      </c>
    </row>
    <row r="39" s="27" customFormat="1" spans="1:15">
      <c r="A39" s="69" t="s">
        <v>1127</v>
      </c>
      <c r="B39" s="51" t="s">
        <v>1149</v>
      </c>
      <c r="C39" s="51" t="s">
        <v>1155</v>
      </c>
      <c r="D39" s="70">
        <f t="shared" si="2"/>
        <v>77.2</v>
      </c>
      <c r="E39" s="70">
        <f t="shared" si="3"/>
        <v>77.2</v>
      </c>
      <c r="F39" s="57"/>
      <c r="G39" s="57"/>
      <c r="H39" s="57">
        <v>77.2</v>
      </c>
      <c r="I39" s="57">
        <f t="shared" si="4"/>
        <v>0</v>
      </c>
      <c r="J39" s="57"/>
      <c r="K39" s="57"/>
      <c r="L39" s="57"/>
      <c r="M39" s="58">
        <f t="shared" si="5"/>
        <v>1370.3</v>
      </c>
      <c r="N39" s="58">
        <f t="shared" si="6"/>
        <v>173.7</v>
      </c>
      <c r="O39" s="58">
        <f t="shared" si="7"/>
        <v>1196.6</v>
      </c>
    </row>
    <row r="40" s="27" customFormat="1" ht="18" customHeight="1" spans="1:15">
      <c r="A40" s="69" t="s">
        <v>1127</v>
      </c>
      <c r="B40" s="51" t="s">
        <v>1149</v>
      </c>
      <c r="C40" s="51" t="s">
        <v>1156</v>
      </c>
      <c r="D40" s="70">
        <f t="shared" si="2"/>
        <v>79.9</v>
      </c>
      <c r="E40" s="70">
        <f t="shared" si="3"/>
        <v>79.9</v>
      </c>
      <c r="F40" s="57"/>
      <c r="G40" s="57"/>
      <c r="H40" s="57">
        <v>79.9</v>
      </c>
      <c r="I40" s="57">
        <f t="shared" si="4"/>
        <v>0</v>
      </c>
      <c r="J40" s="57"/>
      <c r="K40" s="57"/>
      <c r="L40" s="57"/>
      <c r="M40" s="58">
        <f t="shared" si="5"/>
        <v>1418.225</v>
      </c>
      <c r="N40" s="58">
        <f t="shared" si="6"/>
        <v>179.775</v>
      </c>
      <c r="O40" s="58">
        <f t="shared" si="7"/>
        <v>1238.45</v>
      </c>
    </row>
    <row r="41" s="27" customFormat="1" ht="18" customHeight="1" spans="1:15">
      <c r="A41" s="69" t="s">
        <v>1127</v>
      </c>
      <c r="B41" s="51" t="s">
        <v>1149</v>
      </c>
      <c r="C41" s="51" t="s">
        <v>318</v>
      </c>
      <c r="D41" s="70">
        <f t="shared" ref="D41:D73" si="8">E41+I41</f>
        <v>116.3</v>
      </c>
      <c r="E41" s="70">
        <f t="shared" ref="E41:E73" si="9">F41+G41+H41</f>
        <v>116.3</v>
      </c>
      <c r="F41" s="57"/>
      <c r="G41" s="57"/>
      <c r="H41" s="57">
        <v>116.3</v>
      </c>
      <c r="I41" s="57">
        <f t="shared" ref="I41:I73" si="10">J41+K41+L41</f>
        <v>0</v>
      </c>
      <c r="J41" s="57"/>
      <c r="K41" s="57"/>
      <c r="L41" s="57"/>
      <c r="M41" s="58">
        <f t="shared" ref="M41:M73" si="11">D41*17.75</f>
        <v>2064.325</v>
      </c>
      <c r="N41" s="58">
        <f t="shared" ref="N41:N73" si="12">D41*2.25</f>
        <v>261.675</v>
      </c>
      <c r="O41" s="58">
        <f t="shared" ref="O41:O73" si="13">M41-N41</f>
        <v>1802.65</v>
      </c>
    </row>
    <row r="42" s="27" customFormat="1" ht="18" customHeight="1" spans="1:15">
      <c r="A42" s="69" t="s">
        <v>1127</v>
      </c>
      <c r="B42" s="51" t="s">
        <v>1149</v>
      </c>
      <c r="C42" s="51" t="s">
        <v>1157</v>
      </c>
      <c r="D42" s="70">
        <f t="shared" si="8"/>
        <v>79</v>
      </c>
      <c r="E42" s="70">
        <f t="shared" si="9"/>
        <v>79</v>
      </c>
      <c r="F42" s="57"/>
      <c r="G42" s="57"/>
      <c r="H42" s="57">
        <v>79</v>
      </c>
      <c r="I42" s="57">
        <f t="shared" si="10"/>
        <v>0</v>
      </c>
      <c r="J42" s="57"/>
      <c r="K42" s="57"/>
      <c r="L42" s="57"/>
      <c r="M42" s="58">
        <f t="shared" si="11"/>
        <v>1402.25</v>
      </c>
      <c r="N42" s="58">
        <f t="shared" si="12"/>
        <v>177.75</v>
      </c>
      <c r="O42" s="58">
        <f t="shared" si="13"/>
        <v>1224.5</v>
      </c>
    </row>
    <row r="43" s="27" customFormat="1" ht="18" customHeight="1" spans="1:15">
      <c r="A43" s="69" t="s">
        <v>1127</v>
      </c>
      <c r="B43" s="51" t="s">
        <v>1149</v>
      </c>
      <c r="C43" s="51" t="s">
        <v>1158</v>
      </c>
      <c r="D43" s="70">
        <f t="shared" si="8"/>
        <v>68.6</v>
      </c>
      <c r="E43" s="70">
        <f t="shared" si="9"/>
        <v>68.6</v>
      </c>
      <c r="F43" s="57"/>
      <c r="G43" s="57"/>
      <c r="H43" s="57">
        <v>68.6</v>
      </c>
      <c r="I43" s="57">
        <f t="shared" si="10"/>
        <v>0</v>
      </c>
      <c r="J43" s="57"/>
      <c r="K43" s="57"/>
      <c r="L43" s="57"/>
      <c r="M43" s="58">
        <f t="shared" si="11"/>
        <v>1217.65</v>
      </c>
      <c r="N43" s="58">
        <f t="shared" si="12"/>
        <v>154.35</v>
      </c>
      <c r="O43" s="58">
        <f t="shared" si="13"/>
        <v>1063.3</v>
      </c>
    </row>
    <row r="44" s="27" customFormat="1" ht="18" customHeight="1" spans="1:15">
      <c r="A44" s="69" t="s">
        <v>1127</v>
      </c>
      <c r="B44" s="51" t="s">
        <v>1149</v>
      </c>
      <c r="C44" s="51" t="s">
        <v>1159</v>
      </c>
      <c r="D44" s="70">
        <f t="shared" si="8"/>
        <v>60</v>
      </c>
      <c r="E44" s="70">
        <f t="shared" si="9"/>
        <v>60</v>
      </c>
      <c r="F44" s="57"/>
      <c r="G44" s="57"/>
      <c r="H44" s="57">
        <v>60</v>
      </c>
      <c r="I44" s="57">
        <f t="shared" si="10"/>
        <v>0</v>
      </c>
      <c r="J44" s="57"/>
      <c r="K44" s="57"/>
      <c r="L44" s="57"/>
      <c r="M44" s="58">
        <f t="shared" si="11"/>
        <v>1065</v>
      </c>
      <c r="N44" s="58">
        <f t="shared" si="12"/>
        <v>135</v>
      </c>
      <c r="O44" s="58">
        <f t="shared" si="13"/>
        <v>930</v>
      </c>
    </row>
    <row r="45" s="27" customFormat="1" ht="18" customHeight="1" spans="1:15">
      <c r="A45" s="69" t="s">
        <v>1127</v>
      </c>
      <c r="B45" s="51" t="s">
        <v>1149</v>
      </c>
      <c r="C45" s="51" t="s">
        <v>1160</v>
      </c>
      <c r="D45" s="70">
        <f t="shared" si="8"/>
        <v>78.5</v>
      </c>
      <c r="E45" s="70">
        <f t="shared" si="9"/>
        <v>78.5</v>
      </c>
      <c r="F45" s="57"/>
      <c r="G45" s="57"/>
      <c r="H45" s="57">
        <v>78.5</v>
      </c>
      <c r="I45" s="57">
        <f t="shared" si="10"/>
        <v>0</v>
      </c>
      <c r="J45" s="57"/>
      <c r="K45" s="57"/>
      <c r="L45" s="57"/>
      <c r="M45" s="58">
        <f t="shared" si="11"/>
        <v>1393.375</v>
      </c>
      <c r="N45" s="58">
        <f t="shared" si="12"/>
        <v>176.625</v>
      </c>
      <c r="O45" s="58">
        <f t="shared" si="13"/>
        <v>1216.75</v>
      </c>
    </row>
    <row r="46" s="27" customFormat="1" ht="18" customHeight="1" spans="1:15">
      <c r="A46" s="69" t="s">
        <v>1127</v>
      </c>
      <c r="B46" s="51" t="s">
        <v>1149</v>
      </c>
      <c r="C46" s="51" t="s">
        <v>1161</v>
      </c>
      <c r="D46" s="70">
        <f t="shared" si="8"/>
        <v>118.4</v>
      </c>
      <c r="E46" s="70">
        <f t="shared" si="9"/>
        <v>118.4</v>
      </c>
      <c r="F46" s="57"/>
      <c r="G46" s="57"/>
      <c r="H46" s="57">
        <v>118.4</v>
      </c>
      <c r="I46" s="57">
        <f t="shared" si="10"/>
        <v>0</v>
      </c>
      <c r="J46" s="57"/>
      <c r="K46" s="57"/>
      <c r="L46" s="57"/>
      <c r="M46" s="58">
        <f t="shared" si="11"/>
        <v>2101.6</v>
      </c>
      <c r="N46" s="58">
        <f t="shared" si="12"/>
        <v>266.4</v>
      </c>
      <c r="O46" s="58">
        <f t="shared" si="13"/>
        <v>1835.2</v>
      </c>
    </row>
    <row r="47" s="27" customFormat="1" ht="18" customHeight="1" spans="1:15">
      <c r="A47" s="69" t="s">
        <v>1127</v>
      </c>
      <c r="B47" s="51" t="s">
        <v>1149</v>
      </c>
      <c r="C47" s="51" t="s">
        <v>1162</v>
      </c>
      <c r="D47" s="70">
        <f t="shared" si="8"/>
        <v>78.7</v>
      </c>
      <c r="E47" s="70">
        <f t="shared" si="9"/>
        <v>78.7</v>
      </c>
      <c r="F47" s="57"/>
      <c r="G47" s="57"/>
      <c r="H47" s="57">
        <v>78.7</v>
      </c>
      <c r="I47" s="57">
        <f t="shared" si="10"/>
        <v>0</v>
      </c>
      <c r="J47" s="57"/>
      <c r="K47" s="57"/>
      <c r="L47" s="57"/>
      <c r="M47" s="58">
        <f t="shared" si="11"/>
        <v>1396.925</v>
      </c>
      <c r="N47" s="58">
        <f t="shared" si="12"/>
        <v>177.075</v>
      </c>
      <c r="O47" s="58">
        <f t="shared" si="13"/>
        <v>1219.85</v>
      </c>
    </row>
    <row r="48" s="27" customFormat="1" ht="18" customHeight="1" spans="1:15">
      <c r="A48" s="69" t="s">
        <v>1127</v>
      </c>
      <c r="B48" s="51" t="s">
        <v>1149</v>
      </c>
      <c r="C48" s="51" t="s">
        <v>1163</v>
      </c>
      <c r="D48" s="70">
        <f t="shared" si="8"/>
        <v>125.8</v>
      </c>
      <c r="E48" s="70">
        <f t="shared" si="9"/>
        <v>125.8</v>
      </c>
      <c r="F48" s="57"/>
      <c r="G48" s="57"/>
      <c r="H48" s="57">
        <v>125.8</v>
      </c>
      <c r="I48" s="57">
        <f t="shared" si="10"/>
        <v>0</v>
      </c>
      <c r="J48" s="57"/>
      <c r="K48" s="57"/>
      <c r="L48" s="57"/>
      <c r="M48" s="58">
        <f t="shared" si="11"/>
        <v>2232.95</v>
      </c>
      <c r="N48" s="58">
        <f t="shared" si="12"/>
        <v>283.05</v>
      </c>
      <c r="O48" s="58">
        <f t="shared" si="13"/>
        <v>1949.9</v>
      </c>
    </row>
    <row r="49" s="27" customFormat="1" ht="18" customHeight="1" spans="1:15">
      <c r="A49" s="69" t="s">
        <v>1127</v>
      </c>
      <c r="B49" s="51" t="s">
        <v>1149</v>
      </c>
      <c r="C49" s="51" t="s">
        <v>1164</v>
      </c>
      <c r="D49" s="70">
        <f t="shared" si="8"/>
        <v>111.6</v>
      </c>
      <c r="E49" s="70">
        <f t="shared" si="9"/>
        <v>111.6</v>
      </c>
      <c r="F49" s="57"/>
      <c r="G49" s="57"/>
      <c r="H49" s="57">
        <v>111.6</v>
      </c>
      <c r="I49" s="57">
        <f t="shared" si="10"/>
        <v>0</v>
      </c>
      <c r="J49" s="57"/>
      <c r="K49" s="57"/>
      <c r="L49" s="57"/>
      <c r="M49" s="58">
        <f t="shared" si="11"/>
        <v>1980.9</v>
      </c>
      <c r="N49" s="58">
        <f t="shared" si="12"/>
        <v>251.1</v>
      </c>
      <c r="O49" s="58">
        <f t="shared" si="13"/>
        <v>1729.8</v>
      </c>
    </row>
    <row r="50" s="27" customFormat="1" ht="18" customHeight="1" spans="1:15">
      <c r="A50" s="69" t="s">
        <v>1127</v>
      </c>
      <c r="B50" s="51" t="s">
        <v>1149</v>
      </c>
      <c r="C50" s="51" t="s">
        <v>1165</v>
      </c>
      <c r="D50" s="70">
        <f t="shared" si="8"/>
        <v>83.2</v>
      </c>
      <c r="E50" s="70">
        <f t="shared" si="9"/>
        <v>83.2</v>
      </c>
      <c r="F50" s="57"/>
      <c r="G50" s="57"/>
      <c r="H50" s="57">
        <v>83.2</v>
      </c>
      <c r="I50" s="57">
        <f t="shared" si="10"/>
        <v>0</v>
      </c>
      <c r="J50" s="57"/>
      <c r="K50" s="57"/>
      <c r="L50" s="57"/>
      <c r="M50" s="58">
        <f t="shared" si="11"/>
        <v>1476.8</v>
      </c>
      <c r="N50" s="58">
        <f t="shared" si="12"/>
        <v>187.2</v>
      </c>
      <c r="O50" s="58">
        <f t="shared" si="13"/>
        <v>1289.6</v>
      </c>
    </row>
    <row r="51" s="27" customFormat="1" ht="18" customHeight="1" spans="1:15">
      <c r="A51" s="69" t="s">
        <v>1127</v>
      </c>
      <c r="B51" s="51" t="s">
        <v>1149</v>
      </c>
      <c r="C51" s="51" t="s">
        <v>1166</v>
      </c>
      <c r="D51" s="70">
        <f t="shared" si="8"/>
        <v>60.2</v>
      </c>
      <c r="E51" s="70">
        <f t="shared" si="9"/>
        <v>60.2</v>
      </c>
      <c r="F51" s="57"/>
      <c r="G51" s="57"/>
      <c r="H51" s="57">
        <v>60.2</v>
      </c>
      <c r="I51" s="57">
        <f t="shared" si="10"/>
        <v>0</v>
      </c>
      <c r="J51" s="57"/>
      <c r="K51" s="57"/>
      <c r="L51" s="57"/>
      <c r="M51" s="58">
        <f t="shared" si="11"/>
        <v>1068.55</v>
      </c>
      <c r="N51" s="58">
        <f t="shared" si="12"/>
        <v>135.45</v>
      </c>
      <c r="O51" s="58">
        <f t="shared" si="13"/>
        <v>933.1</v>
      </c>
    </row>
    <row r="52" s="27" customFormat="1" ht="18" customHeight="1" spans="1:15">
      <c r="A52" s="69" t="s">
        <v>1127</v>
      </c>
      <c r="B52" s="51" t="s">
        <v>1149</v>
      </c>
      <c r="C52" s="51" t="s">
        <v>1167</v>
      </c>
      <c r="D52" s="70">
        <f t="shared" si="8"/>
        <v>59.5</v>
      </c>
      <c r="E52" s="70">
        <f t="shared" si="9"/>
        <v>59.5</v>
      </c>
      <c r="F52" s="57"/>
      <c r="G52" s="57"/>
      <c r="H52" s="57">
        <v>59.5</v>
      </c>
      <c r="I52" s="57">
        <f t="shared" si="10"/>
        <v>0</v>
      </c>
      <c r="J52" s="57"/>
      <c r="K52" s="57"/>
      <c r="L52" s="57"/>
      <c r="M52" s="58">
        <f t="shared" si="11"/>
        <v>1056.125</v>
      </c>
      <c r="N52" s="58">
        <f t="shared" si="12"/>
        <v>133.875</v>
      </c>
      <c r="O52" s="58">
        <f t="shared" si="13"/>
        <v>922.25</v>
      </c>
    </row>
    <row r="53" s="27" customFormat="1" ht="18" customHeight="1" spans="1:15">
      <c r="A53" s="69" t="s">
        <v>1127</v>
      </c>
      <c r="B53" s="51" t="s">
        <v>1149</v>
      </c>
      <c r="C53" s="51" t="s">
        <v>1168</v>
      </c>
      <c r="D53" s="70">
        <f t="shared" si="8"/>
        <v>96.8</v>
      </c>
      <c r="E53" s="70">
        <f t="shared" si="9"/>
        <v>96.8</v>
      </c>
      <c r="F53" s="57"/>
      <c r="G53" s="57"/>
      <c r="H53" s="57">
        <v>96.8</v>
      </c>
      <c r="I53" s="57">
        <f t="shared" si="10"/>
        <v>0</v>
      </c>
      <c r="J53" s="57"/>
      <c r="K53" s="57"/>
      <c r="L53" s="57"/>
      <c r="M53" s="58">
        <f t="shared" si="11"/>
        <v>1718.2</v>
      </c>
      <c r="N53" s="58">
        <f t="shared" si="12"/>
        <v>217.8</v>
      </c>
      <c r="O53" s="58">
        <f t="shared" si="13"/>
        <v>1500.4</v>
      </c>
    </row>
    <row r="54" s="27" customFormat="1" ht="18" customHeight="1" spans="1:15">
      <c r="A54" s="69" t="s">
        <v>1127</v>
      </c>
      <c r="B54" s="51" t="s">
        <v>1169</v>
      </c>
      <c r="C54" s="51" t="s">
        <v>1170</v>
      </c>
      <c r="D54" s="70">
        <f t="shared" si="8"/>
        <v>12</v>
      </c>
      <c r="E54" s="70">
        <f t="shared" si="9"/>
        <v>12</v>
      </c>
      <c r="F54" s="57"/>
      <c r="G54" s="57"/>
      <c r="H54" s="71">
        <v>12</v>
      </c>
      <c r="I54" s="57">
        <f t="shared" si="10"/>
        <v>0</v>
      </c>
      <c r="J54" s="57"/>
      <c r="K54" s="57"/>
      <c r="L54" s="57"/>
      <c r="M54" s="58">
        <f t="shared" si="11"/>
        <v>213</v>
      </c>
      <c r="N54" s="58">
        <f t="shared" si="12"/>
        <v>27</v>
      </c>
      <c r="O54" s="58">
        <f t="shared" si="13"/>
        <v>186</v>
      </c>
    </row>
    <row r="55" s="27" customFormat="1" ht="18" customHeight="1" spans="1:15">
      <c r="A55" s="69" t="s">
        <v>1127</v>
      </c>
      <c r="B55" s="51" t="s">
        <v>1171</v>
      </c>
      <c r="C55" s="51" t="s">
        <v>1172</v>
      </c>
      <c r="D55" s="70">
        <f t="shared" si="8"/>
        <v>7.5</v>
      </c>
      <c r="E55" s="70">
        <f t="shared" si="9"/>
        <v>7.5</v>
      </c>
      <c r="F55" s="57"/>
      <c r="G55" s="57"/>
      <c r="H55" s="57">
        <v>7.5</v>
      </c>
      <c r="I55" s="57">
        <f t="shared" si="10"/>
        <v>0</v>
      </c>
      <c r="J55" s="57"/>
      <c r="K55" s="57"/>
      <c r="L55" s="57"/>
      <c r="M55" s="58">
        <f t="shared" si="11"/>
        <v>133.125</v>
      </c>
      <c r="N55" s="58">
        <f t="shared" si="12"/>
        <v>16.875</v>
      </c>
      <c r="O55" s="58">
        <f t="shared" si="13"/>
        <v>116.25</v>
      </c>
    </row>
    <row r="56" s="27" customFormat="1" ht="18" customHeight="1" spans="1:15">
      <c r="A56" s="69" t="s">
        <v>1127</v>
      </c>
      <c r="B56" s="51" t="s">
        <v>1171</v>
      </c>
      <c r="C56" s="51" t="s">
        <v>1173</v>
      </c>
      <c r="D56" s="70">
        <f t="shared" si="8"/>
        <v>7.5</v>
      </c>
      <c r="E56" s="70">
        <f t="shared" si="9"/>
        <v>7.5</v>
      </c>
      <c r="F56" s="57"/>
      <c r="G56" s="57"/>
      <c r="H56" s="57">
        <v>7.5</v>
      </c>
      <c r="I56" s="57">
        <f t="shared" si="10"/>
        <v>0</v>
      </c>
      <c r="J56" s="57"/>
      <c r="K56" s="57"/>
      <c r="L56" s="57"/>
      <c r="M56" s="58">
        <f t="shared" si="11"/>
        <v>133.125</v>
      </c>
      <c r="N56" s="58">
        <f t="shared" si="12"/>
        <v>16.875</v>
      </c>
      <c r="O56" s="58">
        <f t="shared" si="13"/>
        <v>116.25</v>
      </c>
    </row>
    <row r="57" s="27" customFormat="1" ht="18" customHeight="1" spans="1:15">
      <c r="A57" s="69" t="s">
        <v>1127</v>
      </c>
      <c r="B57" s="51" t="s">
        <v>1174</v>
      </c>
      <c r="C57" s="51" t="s">
        <v>1175</v>
      </c>
      <c r="D57" s="70">
        <f t="shared" si="8"/>
        <v>32</v>
      </c>
      <c r="E57" s="70">
        <f t="shared" si="9"/>
        <v>32</v>
      </c>
      <c r="F57" s="71"/>
      <c r="G57" s="57"/>
      <c r="H57" s="57">
        <v>32</v>
      </c>
      <c r="I57" s="57">
        <f t="shared" si="10"/>
        <v>0</v>
      </c>
      <c r="J57" s="57"/>
      <c r="K57" s="57"/>
      <c r="L57" s="57"/>
      <c r="M57" s="58">
        <f t="shared" si="11"/>
        <v>568</v>
      </c>
      <c r="N57" s="58">
        <f t="shared" si="12"/>
        <v>72</v>
      </c>
      <c r="O57" s="58">
        <f t="shared" si="13"/>
        <v>496</v>
      </c>
    </row>
    <row r="58" s="27" customFormat="1" ht="18" customHeight="1" spans="1:15">
      <c r="A58" s="69" t="s">
        <v>1127</v>
      </c>
      <c r="B58" s="51" t="s">
        <v>1174</v>
      </c>
      <c r="C58" s="51" t="s">
        <v>1176</v>
      </c>
      <c r="D58" s="70">
        <f t="shared" si="8"/>
        <v>14</v>
      </c>
      <c r="E58" s="70">
        <f t="shared" si="9"/>
        <v>14</v>
      </c>
      <c r="F58" s="71"/>
      <c r="G58" s="57"/>
      <c r="H58" s="57">
        <v>14</v>
      </c>
      <c r="I58" s="57">
        <f t="shared" si="10"/>
        <v>0</v>
      </c>
      <c r="J58" s="57"/>
      <c r="K58" s="57"/>
      <c r="L58" s="57"/>
      <c r="M58" s="58">
        <f t="shared" si="11"/>
        <v>248.5</v>
      </c>
      <c r="N58" s="58">
        <f t="shared" si="12"/>
        <v>31.5</v>
      </c>
      <c r="O58" s="58">
        <f t="shared" si="13"/>
        <v>217</v>
      </c>
    </row>
    <row r="59" s="27" customFormat="1" ht="18" customHeight="1" spans="1:15">
      <c r="A59" s="69" t="s">
        <v>1127</v>
      </c>
      <c r="B59" s="51" t="s">
        <v>1174</v>
      </c>
      <c r="C59" s="51" t="s">
        <v>1177</v>
      </c>
      <c r="D59" s="70">
        <f t="shared" si="8"/>
        <v>9</v>
      </c>
      <c r="E59" s="70">
        <f t="shared" si="9"/>
        <v>9</v>
      </c>
      <c r="F59" s="71"/>
      <c r="G59" s="57"/>
      <c r="H59" s="57">
        <v>9</v>
      </c>
      <c r="I59" s="57">
        <f t="shared" si="10"/>
        <v>0</v>
      </c>
      <c r="J59" s="57"/>
      <c r="K59" s="57"/>
      <c r="L59" s="57"/>
      <c r="M59" s="58">
        <f t="shared" si="11"/>
        <v>159.75</v>
      </c>
      <c r="N59" s="58">
        <f t="shared" si="12"/>
        <v>20.25</v>
      </c>
      <c r="O59" s="58">
        <f t="shared" si="13"/>
        <v>139.5</v>
      </c>
    </row>
    <row r="60" s="27" customFormat="1" ht="18" customHeight="1" spans="1:15">
      <c r="A60" s="69" t="s">
        <v>1127</v>
      </c>
      <c r="B60" s="51" t="s">
        <v>1174</v>
      </c>
      <c r="C60" s="51" t="s">
        <v>1178</v>
      </c>
      <c r="D60" s="70">
        <f t="shared" si="8"/>
        <v>26.3</v>
      </c>
      <c r="E60" s="70">
        <f t="shared" si="9"/>
        <v>26.3</v>
      </c>
      <c r="F60" s="71"/>
      <c r="G60" s="57"/>
      <c r="H60" s="57">
        <v>26.3</v>
      </c>
      <c r="I60" s="57">
        <f t="shared" si="10"/>
        <v>0</v>
      </c>
      <c r="J60" s="57"/>
      <c r="K60" s="57"/>
      <c r="L60" s="57"/>
      <c r="M60" s="58">
        <f t="shared" si="11"/>
        <v>466.825</v>
      </c>
      <c r="N60" s="58">
        <f t="shared" si="12"/>
        <v>59.175</v>
      </c>
      <c r="O60" s="58">
        <f t="shared" si="13"/>
        <v>407.65</v>
      </c>
    </row>
    <row r="61" s="27" customFormat="1" ht="18" customHeight="1" spans="1:15">
      <c r="A61" s="69" t="s">
        <v>1127</v>
      </c>
      <c r="B61" s="51" t="s">
        <v>1174</v>
      </c>
      <c r="C61" s="51" t="s">
        <v>1179</v>
      </c>
      <c r="D61" s="70">
        <f t="shared" si="8"/>
        <v>13.5</v>
      </c>
      <c r="E61" s="70">
        <f t="shared" si="9"/>
        <v>13.5</v>
      </c>
      <c r="F61" s="71"/>
      <c r="G61" s="57"/>
      <c r="H61" s="57">
        <v>13.5</v>
      </c>
      <c r="I61" s="57">
        <f t="shared" si="10"/>
        <v>0</v>
      </c>
      <c r="J61" s="57"/>
      <c r="K61" s="57"/>
      <c r="L61" s="57"/>
      <c r="M61" s="58">
        <f t="shared" si="11"/>
        <v>239.625</v>
      </c>
      <c r="N61" s="58">
        <f t="shared" si="12"/>
        <v>30.375</v>
      </c>
      <c r="O61" s="58">
        <f t="shared" si="13"/>
        <v>209.25</v>
      </c>
    </row>
    <row r="62" s="27" customFormat="1" ht="18" customHeight="1" spans="1:15">
      <c r="A62" s="69" t="s">
        <v>1127</v>
      </c>
      <c r="B62" s="51" t="s">
        <v>1174</v>
      </c>
      <c r="C62" s="51" t="s">
        <v>1180</v>
      </c>
      <c r="D62" s="70">
        <f t="shared" si="8"/>
        <v>13.7</v>
      </c>
      <c r="E62" s="70">
        <f t="shared" si="9"/>
        <v>13.7</v>
      </c>
      <c r="F62" s="71"/>
      <c r="G62" s="57"/>
      <c r="H62" s="57">
        <v>13.7</v>
      </c>
      <c r="I62" s="57">
        <f t="shared" si="10"/>
        <v>0</v>
      </c>
      <c r="J62" s="57"/>
      <c r="K62" s="57"/>
      <c r="L62" s="57"/>
      <c r="M62" s="58">
        <f t="shared" si="11"/>
        <v>243.175</v>
      </c>
      <c r="N62" s="58">
        <f t="shared" si="12"/>
        <v>30.825</v>
      </c>
      <c r="O62" s="58">
        <f t="shared" si="13"/>
        <v>212.35</v>
      </c>
    </row>
    <row r="63" s="27" customFormat="1" ht="18" customHeight="1" spans="1:15">
      <c r="A63" s="69" t="s">
        <v>1127</v>
      </c>
      <c r="B63" s="51" t="s">
        <v>1174</v>
      </c>
      <c r="C63" s="51" t="s">
        <v>1181</v>
      </c>
      <c r="D63" s="70">
        <f t="shared" si="8"/>
        <v>10.1</v>
      </c>
      <c r="E63" s="70">
        <f t="shared" si="9"/>
        <v>10.1</v>
      </c>
      <c r="F63" s="71"/>
      <c r="G63" s="57"/>
      <c r="H63" s="57">
        <v>10.1</v>
      </c>
      <c r="I63" s="57">
        <f t="shared" si="10"/>
        <v>0</v>
      </c>
      <c r="J63" s="57"/>
      <c r="K63" s="57"/>
      <c r="L63" s="57"/>
      <c r="M63" s="58">
        <f t="shared" si="11"/>
        <v>179.275</v>
      </c>
      <c r="N63" s="58">
        <f t="shared" si="12"/>
        <v>22.725</v>
      </c>
      <c r="O63" s="58">
        <f t="shared" si="13"/>
        <v>156.55</v>
      </c>
    </row>
    <row r="64" s="27" customFormat="1" ht="18" customHeight="1" spans="1:15">
      <c r="A64" s="69" t="s">
        <v>1127</v>
      </c>
      <c r="B64" s="51" t="s">
        <v>1174</v>
      </c>
      <c r="C64" s="51" t="s">
        <v>1182</v>
      </c>
      <c r="D64" s="70">
        <f t="shared" si="8"/>
        <v>10.1</v>
      </c>
      <c r="E64" s="70">
        <f t="shared" si="9"/>
        <v>10.1</v>
      </c>
      <c r="F64" s="71"/>
      <c r="G64" s="57"/>
      <c r="H64" s="57">
        <v>10.1</v>
      </c>
      <c r="I64" s="57">
        <f t="shared" si="10"/>
        <v>0</v>
      </c>
      <c r="J64" s="57"/>
      <c r="K64" s="57"/>
      <c r="L64" s="57"/>
      <c r="M64" s="58">
        <f t="shared" si="11"/>
        <v>179.275</v>
      </c>
      <c r="N64" s="58">
        <f t="shared" si="12"/>
        <v>22.725</v>
      </c>
      <c r="O64" s="58">
        <f t="shared" si="13"/>
        <v>156.55</v>
      </c>
    </row>
    <row r="65" s="27" customFormat="1" ht="18" customHeight="1" spans="1:15">
      <c r="A65" s="69" t="s">
        <v>1127</v>
      </c>
      <c r="B65" s="51" t="s">
        <v>1174</v>
      </c>
      <c r="C65" s="51" t="s">
        <v>1183</v>
      </c>
      <c r="D65" s="70">
        <f t="shared" si="8"/>
        <v>147.3</v>
      </c>
      <c r="E65" s="70">
        <f t="shared" si="9"/>
        <v>147.3</v>
      </c>
      <c r="F65" s="57"/>
      <c r="G65" s="57"/>
      <c r="H65" s="71">
        <v>147.3</v>
      </c>
      <c r="I65" s="57">
        <f t="shared" si="10"/>
        <v>0</v>
      </c>
      <c r="J65" s="57"/>
      <c r="K65" s="57"/>
      <c r="L65" s="57"/>
      <c r="M65" s="58">
        <f t="shared" si="11"/>
        <v>2614.575</v>
      </c>
      <c r="N65" s="58">
        <f t="shared" si="12"/>
        <v>331.425</v>
      </c>
      <c r="O65" s="58">
        <f t="shared" si="13"/>
        <v>2283.15</v>
      </c>
    </row>
    <row r="66" s="27" customFormat="1" ht="18" customHeight="1" spans="1:15">
      <c r="A66" s="69" t="s">
        <v>1127</v>
      </c>
      <c r="B66" s="51" t="s">
        <v>1184</v>
      </c>
      <c r="C66" s="51" t="s">
        <v>1185</v>
      </c>
      <c r="D66" s="70">
        <f t="shared" si="8"/>
        <v>49.2</v>
      </c>
      <c r="E66" s="70">
        <f t="shared" si="9"/>
        <v>49.2</v>
      </c>
      <c r="F66" s="57"/>
      <c r="G66" s="57"/>
      <c r="H66" s="57">
        <v>49.2</v>
      </c>
      <c r="I66" s="57">
        <f t="shared" si="10"/>
        <v>0</v>
      </c>
      <c r="J66" s="57"/>
      <c r="K66" s="57"/>
      <c r="L66" s="57"/>
      <c r="M66" s="58">
        <f t="shared" si="11"/>
        <v>873.3</v>
      </c>
      <c r="N66" s="58">
        <f t="shared" si="12"/>
        <v>110.7</v>
      </c>
      <c r="O66" s="58">
        <f t="shared" si="13"/>
        <v>762.6</v>
      </c>
    </row>
    <row r="67" s="27" customFormat="1" ht="18" customHeight="1" spans="1:15">
      <c r="A67" s="72" t="s">
        <v>1186</v>
      </c>
      <c r="B67" s="73"/>
      <c r="C67" s="73" t="s">
        <v>14</v>
      </c>
      <c r="D67" s="74">
        <f>SUM(D68:D119)</f>
        <v>2035</v>
      </c>
      <c r="E67" s="74">
        <f t="shared" ref="E67:O67" si="14">SUM(E68:E119)</f>
        <v>2035</v>
      </c>
      <c r="F67" s="74">
        <f t="shared" si="14"/>
        <v>0</v>
      </c>
      <c r="G67" s="74">
        <f t="shared" si="14"/>
        <v>0</v>
      </c>
      <c r="H67" s="74">
        <f t="shared" si="14"/>
        <v>2035</v>
      </c>
      <c r="I67" s="74">
        <f t="shared" si="14"/>
        <v>0</v>
      </c>
      <c r="J67" s="74">
        <f t="shared" si="14"/>
        <v>0</v>
      </c>
      <c r="K67" s="74">
        <f t="shared" si="14"/>
        <v>0</v>
      </c>
      <c r="L67" s="74">
        <f t="shared" si="14"/>
        <v>0</v>
      </c>
      <c r="M67" s="74">
        <f t="shared" si="14"/>
        <v>36121.25</v>
      </c>
      <c r="N67" s="74">
        <f t="shared" si="14"/>
        <v>4578.75</v>
      </c>
      <c r="O67" s="74">
        <f t="shared" si="14"/>
        <v>31542.5</v>
      </c>
    </row>
    <row r="68" ht="18" customHeight="1" spans="1:15">
      <c r="A68" s="75" t="s">
        <v>1186</v>
      </c>
      <c r="B68" s="75" t="s">
        <v>1187</v>
      </c>
      <c r="C68" s="75" t="s">
        <v>1188</v>
      </c>
      <c r="D68" s="76">
        <f t="shared" si="8"/>
        <v>6</v>
      </c>
      <c r="E68" s="76">
        <f t="shared" si="9"/>
        <v>6</v>
      </c>
      <c r="F68" s="76"/>
      <c r="G68" s="76"/>
      <c r="H68" s="76">
        <v>6</v>
      </c>
      <c r="I68" s="76">
        <f t="shared" si="10"/>
        <v>0</v>
      </c>
      <c r="J68" s="76"/>
      <c r="K68" s="76"/>
      <c r="L68" s="76"/>
      <c r="M68" s="76">
        <f t="shared" si="11"/>
        <v>106.5</v>
      </c>
      <c r="N68" s="76">
        <f t="shared" si="12"/>
        <v>13.5</v>
      </c>
      <c r="O68" s="76">
        <f t="shared" si="13"/>
        <v>93</v>
      </c>
    </row>
    <row r="69" ht="18" customHeight="1" spans="1:15">
      <c r="A69" s="75" t="s">
        <v>1186</v>
      </c>
      <c r="B69" s="75" t="s">
        <v>1187</v>
      </c>
      <c r="C69" s="75" t="s">
        <v>1189</v>
      </c>
      <c r="D69" s="76">
        <f t="shared" si="8"/>
        <v>35</v>
      </c>
      <c r="E69" s="76">
        <f t="shared" si="9"/>
        <v>35</v>
      </c>
      <c r="F69" s="76"/>
      <c r="G69" s="76"/>
      <c r="H69" s="76">
        <v>35</v>
      </c>
      <c r="I69" s="76">
        <f t="shared" si="10"/>
        <v>0</v>
      </c>
      <c r="J69" s="76"/>
      <c r="K69" s="76"/>
      <c r="L69" s="76"/>
      <c r="M69" s="76">
        <f t="shared" si="11"/>
        <v>621.25</v>
      </c>
      <c r="N69" s="76">
        <f t="shared" si="12"/>
        <v>78.75</v>
      </c>
      <c r="O69" s="76">
        <f t="shared" si="13"/>
        <v>542.5</v>
      </c>
    </row>
    <row r="70" ht="18" customHeight="1" spans="1:15">
      <c r="A70" s="75" t="s">
        <v>1186</v>
      </c>
      <c r="B70" s="75" t="s">
        <v>1187</v>
      </c>
      <c r="C70" s="75" t="s">
        <v>1190</v>
      </c>
      <c r="D70" s="76">
        <f t="shared" si="8"/>
        <v>2</v>
      </c>
      <c r="E70" s="76">
        <f t="shared" si="9"/>
        <v>2</v>
      </c>
      <c r="F70" s="76"/>
      <c r="G70" s="76"/>
      <c r="H70" s="76">
        <v>2</v>
      </c>
      <c r="I70" s="76">
        <f t="shared" si="10"/>
        <v>0</v>
      </c>
      <c r="J70" s="76"/>
      <c r="K70" s="76"/>
      <c r="L70" s="76"/>
      <c r="M70" s="76">
        <f t="shared" si="11"/>
        <v>35.5</v>
      </c>
      <c r="N70" s="76">
        <f t="shared" si="12"/>
        <v>4.5</v>
      </c>
      <c r="O70" s="76">
        <f t="shared" si="13"/>
        <v>31</v>
      </c>
    </row>
    <row r="71" ht="18" customHeight="1" spans="1:15">
      <c r="A71" s="75" t="s">
        <v>1186</v>
      </c>
      <c r="B71" s="75" t="s">
        <v>1187</v>
      </c>
      <c r="C71" s="75" t="s">
        <v>1191</v>
      </c>
      <c r="D71" s="76">
        <f t="shared" si="8"/>
        <v>33.3</v>
      </c>
      <c r="E71" s="76">
        <f t="shared" si="9"/>
        <v>33.3</v>
      </c>
      <c r="F71" s="76"/>
      <c r="G71" s="76"/>
      <c r="H71" s="76">
        <v>33.3</v>
      </c>
      <c r="I71" s="76">
        <f t="shared" si="10"/>
        <v>0</v>
      </c>
      <c r="J71" s="76"/>
      <c r="K71" s="76"/>
      <c r="L71" s="76"/>
      <c r="M71" s="76">
        <f t="shared" si="11"/>
        <v>591.075</v>
      </c>
      <c r="N71" s="76">
        <f t="shared" si="12"/>
        <v>74.925</v>
      </c>
      <c r="O71" s="76">
        <f t="shared" si="13"/>
        <v>516.15</v>
      </c>
    </row>
    <row r="72" s="27" customFormat="1" ht="18" customHeight="1" spans="1:15">
      <c r="A72" s="75" t="s">
        <v>1186</v>
      </c>
      <c r="B72" s="75" t="s">
        <v>1187</v>
      </c>
      <c r="C72" s="75" t="s">
        <v>1192</v>
      </c>
      <c r="D72" s="76">
        <f t="shared" si="8"/>
        <v>35</v>
      </c>
      <c r="E72" s="76">
        <f t="shared" si="9"/>
        <v>35</v>
      </c>
      <c r="F72" s="76"/>
      <c r="G72" s="76"/>
      <c r="H72" s="76">
        <v>35</v>
      </c>
      <c r="I72" s="76">
        <f t="shared" si="10"/>
        <v>0</v>
      </c>
      <c r="J72" s="76"/>
      <c r="K72" s="76"/>
      <c r="L72" s="76"/>
      <c r="M72" s="76">
        <f t="shared" si="11"/>
        <v>621.25</v>
      </c>
      <c r="N72" s="76">
        <f t="shared" si="12"/>
        <v>78.75</v>
      </c>
      <c r="O72" s="76">
        <f t="shared" si="13"/>
        <v>542.5</v>
      </c>
    </row>
    <row r="73" s="27" customFormat="1" ht="18" customHeight="1" spans="1:15">
      <c r="A73" s="75" t="s">
        <v>1186</v>
      </c>
      <c r="B73" s="75" t="s">
        <v>1187</v>
      </c>
      <c r="C73" s="75" t="s">
        <v>743</v>
      </c>
      <c r="D73" s="76">
        <f t="shared" si="8"/>
        <v>33.4</v>
      </c>
      <c r="E73" s="76">
        <f t="shared" si="9"/>
        <v>33.4</v>
      </c>
      <c r="F73" s="76"/>
      <c r="G73" s="76"/>
      <c r="H73" s="76">
        <v>33.4</v>
      </c>
      <c r="I73" s="76">
        <f t="shared" si="10"/>
        <v>0</v>
      </c>
      <c r="J73" s="76"/>
      <c r="K73" s="76"/>
      <c r="L73" s="76"/>
      <c r="M73" s="76">
        <f t="shared" si="11"/>
        <v>592.85</v>
      </c>
      <c r="N73" s="76">
        <f t="shared" si="12"/>
        <v>75.15</v>
      </c>
      <c r="O73" s="76">
        <f t="shared" si="13"/>
        <v>517.7</v>
      </c>
    </row>
    <row r="74" ht="18" customHeight="1" spans="1:15">
      <c r="A74" s="75" t="s">
        <v>1186</v>
      </c>
      <c r="B74" s="75" t="s">
        <v>1187</v>
      </c>
      <c r="C74" s="75" t="s">
        <v>1193</v>
      </c>
      <c r="D74" s="76">
        <f t="shared" ref="D74:D105" si="15">E74+I74</f>
        <v>73.3</v>
      </c>
      <c r="E74" s="76">
        <f t="shared" ref="E74:E105" si="16">F74+G74+H74</f>
        <v>73.3</v>
      </c>
      <c r="F74" s="76"/>
      <c r="G74" s="76"/>
      <c r="H74" s="76">
        <v>73.3</v>
      </c>
      <c r="I74" s="76">
        <f t="shared" ref="I74:I105" si="17">J74+K74+L74</f>
        <v>0</v>
      </c>
      <c r="J74" s="76"/>
      <c r="K74" s="76"/>
      <c r="L74" s="76"/>
      <c r="M74" s="76">
        <f t="shared" ref="M74:M105" si="18">D74*17.75</f>
        <v>1301.075</v>
      </c>
      <c r="N74" s="76">
        <f t="shared" ref="N74:N105" si="19">D74*2.25</f>
        <v>164.925</v>
      </c>
      <c r="O74" s="76">
        <f t="shared" ref="O74:O105" si="20">M74-N74</f>
        <v>1136.15</v>
      </c>
    </row>
    <row r="75" ht="18" customHeight="1" spans="1:15">
      <c r="A75" s="75" t="s">
        <v>1186</v>
      </c>
      <c r="B75" s="75" t="s">
        <v>1187</v>
      </c>
      <c r="C75" s="75" t="s">
        <v>1194</v>
      </c>
      <c r="D75" s="76">
        <f t="shared" si="15"/>
        <v>106</v>
      </c>
      <c r="E75" s="76">
        <f t="shared" si="16"/>
        <v>106</v>
      </c>
      <c r="F75" s="76"/>
      <c r="G75" s="76"/>
      <c r="H75" s="76">
        <v>106</v>
      </c>
      <c r="I75" s="76">
        <f t="shared" si="17"/>
        <v>0</v>
      </c>
      <c r="J75" s="76"/>
      <c r="K75" s="76"/>
      <c r="L75" s="76"/>
      <c r="M75" s="76">
        <f t="shared" si="18"/>
        <v>1881.5</v>
      </c>
      <c r="N75" s="76">
        <f t="shared" si="19"/>
        <v>238.5</v>
      </c>
      <c r="O75" s="76">
        <f t="shared" si="20"/>
        <v>1643</v>
      </c>
    </row>
    <row r="76" ht="18" customHeight="1" spans="1:15">
      <c r="A76" s="75" t="s">
        <v>1186</v>
      </c>
      <c r="B76" s="75" t="s">
        <v>1187</v>
      </c>
      <c r="C76" s="75" t="s">
        <v>1195</v>
      </c>
      <c r="D76" s="76">
        <f t="shared" si="15"/>
        <v>106</v>
      </c>
      <c r="E76" s="76">
        <f t="shared" si="16"/>
        <v>106</v>
      </c>
      <c r="F76" s="76"/>
      <c r="G76" s="76"/>
      <c r="H76" s="76">
        <v>106</v>
      </c>
      <c r="I76" s="76">
        <f t="shared" si="17"/>
        <v>0</v>
      </c>
      <c r="J76" s="76"/>
      <c r="K76" s="76"/>
      <c r="L76" s="76"/>
      <c r="M76" s="76">
        <f t="shared" si="18"/>
        <v>1881.5</v>
      </c>
      <c r="N76" s="76">
        <f t="shared" si="19"/>
        <v>238.5</v>
      </c>
      <c r="O76" s="76">
        <f t="shared" si="20"/>
        <v>1643</v>
      </c>
    </row>
    <row r="77" ht="18" customHeight="1" spans="1:15">
      <c r="A77" s="75" t="s">
        <v>1186</v>
      </c>
      <c r="B77" s="75" t="s">
        <v>1196</v>
      </c>
      <c r="C77" s="75" t="s">
        <v>1197</v>
      </c>
      <c r="D77" s="76">
        <f t="shared" si="15"/>
        <v>41.1</v>
      </c>
      <c r="E77" s="76">
        <f t="shared" si="16"/>
        <v>41.1</v>
      </c>
      <c r="F77" s="76"/>
      <c r="G77" s="76"/>
      <c r="H77" s="76">
        <v>41.1</v>
      </c>
      <c r="I77" s="76">
        <f t="shared" si="17"/>
        <v>0</v>
      </c>
      <c r="J77" s="76"/>
      <c r="K77" s="76"/>
      <c r="L77" s="76"/>
      <c r="M77" s="76">
        <f t="shared" si="18"/>
        <v>729.525</v>
      </c>
      <c r="N77" s="76">
        <f t="shared" si="19"/>
        <v>92.475</v>
      </c>
      <c r="O77" s="76">
        <f t="shared" si="20"/>
        <v>637.05</v>
      </c>
    </row>
    <row r="78" ht="18" customHeight="1" spans="1:15">
      <c r="A78" s="75" t="s">
        <v>1186</v>
      </c>
      <c r="B78" s="75" t="s">
        <v>1196</v>
      </c>
      <c r="C78" s="75" t="s">
        <v>1198</v>
      </c>
      <c r="D78" s="76">
        <f t="shared" si="15"/>
        <v>23.7</v>
      </c>
      <c r="E78" s="76">
        <f t="shared" si="16"/>
        <v>23.7</v>
      </c>
      <c r="F78" s="76"/>
      <c r="G78" s="76"/>
      <c r="H78" s="76">
        <v>23.7</v>
      </c>
      <c r="I78" s="76">
        <f t="shared" si="17"/>
        <v>0</v>
      </c>
      <c r="J78" s="76"/>
      <c r="K78" s="76"/>
      <c r="L78" s="76"/>
      <c r="M78" s="76">
        <f t="shared" si="18"/>
        <v>420.675</v>
      </c>
      <c r="N78" s="76">
        <f t="shared" si="19"/>
        <v>53.325</v>
      </c>
      <c r="O78" s="76">
        <f t="shared" si="20"/>
        <v>367.35</v>
      </c>
    </row>
    <row r="79" ht="18" customHeight="1" spans="1:15">
      <c r="A79" s="75" t="s">
        <v>1186</v>
      </c>
      <c r="B79" s="75" t="s">
        <v>1196</v>
      </c>
      <c r="C79" s="75" t="s">
        <v>1199</v>
      </c>
      <c r="D79" s="76">
        <f t="shared" si="15"/>
        <v>53.5</v>
      </c>
      <c r="E79" s="76">
        <f t="shared" si="16"/>
        <v>53.5</v>
      </c>
      <c r="F79" s="76"/>
      <c r="G79" s="76"/>
      <c r="H79" s="76">
        <v>53.5</v>
      </c>
      <c r="I79" s="76">
        <f t="shared" si="17"/>
        <v>0</v>
      </c>
      <c r="J79" s="76"/>
      <c r="K79" s="76"/>
      <c r="L79" s="76"/>
      <c r="M79" s="76">
        <f t="shared" si="18"/>
        <v>949.625</v>
      </c>
      <c r="N79" s="76">
        <f t="shared" si="19"/>
        <v>120.375</v>
      </c>
      <c r="O79" s="76">
        <f t="shared" si="20"/>
        <v>829.25</v>
      </c>
    </row>
    <row r="80" ht="18" customHeight="1" spans="1:15">
      <c r="A80" s="75" t="s">
        <v>1186</v>
      </c>
      <c r="B80" s="75" t="s">
        <v>1196</v>
      </c>
      <c r="C80" s="75" t="s">
        <v>1200</v>
      </c>
      <c r="D80" s="76">
        <f t="shared" si="15"/>
        <v>43.3</v>
      </c>
      <c r="E80" s="76">
        <f t="shared" si="16"/>
        <v>43.3</v>
      </c>
      <c r="F80" s="76"/>
      <c r="G80" s="76"/>
      <c r="H80" s="76">
        <v>43.3</v>
      </c>
      <c r="I80" s="76">
        <f t="shared" si="17"/>
        <v>0</v>
      </c>
      <c r="J80" s="76"/>
      <c r="K80" s="76"/>
      <c r="L80" s="76"/>
      <c r="M80" s="76">
        <f t="shared" si="18"/>
        <v>768.575</v>
      </c>
      <c r="N80" s="76">
        <f t="shared" si="19"/>
        <v>97.425</v>
      </c>
      <c r="O80" s="76">
        <f t="shared" si="20"/>
        <v>671.15</v>
      </c>
    </row>
    <row r="81" ht="18" customHeight="1" spans="1:15">
      <c r="A81" s="75" t="s">
        <v>1186</v>
      </c>
      <c r="B81" s="75" t="s">
        <v>1196</v>
      </c>
      <c r="C81" s="75" t="s">
        <v>1201</v>
      </c>
      <c r="D81" s="76">
        <f t="shared" si="15"/>
        <v>14</v>
      </c>
      <c r="E81" s="76">
        <f t="shared" si="16"/>
        <v>14</v>
      </c>
      <c r="F81" s="76"/>
      <c r="G81" s="76"/>
      <c r="H81" s="76">
        <v>14</v>
      </c>
      <c r="I81" s="76">
        <f t="shared" si="17"/>
        <v>0</v>
      </c>
      <c r="J81" s="76"/>
      <c r="K81" s="76"/>
      <c r="L81" s="76"/>
      <c r="M81" s="76">
        <f t="shared" si="18"/>
        <v>248.5</v>
      </c>
      <c r="N81" s="76">
        <f t="shared" si="19"/>
        <v>31.5</v>
      </c>
      <c r="O81" s="76">
        <f t="shared" si="20"/>
        <v>217</v>
      </c>
    </row>
    <row r="82" ht="18" customHeight="1" spans="1:15">
      <c r="A82" s="75" t="s">
        <v>1186</v>
      </c>
      <c r="B82" s="75" t="s">
        <v>1196</v>
      </c>
      <c r="C82" s="75" t="s">
        <v>1202</v>
      </c>
      <c r="D82" s="76">
        <f t="shared" si="15"/>
        <v>50.6</v>
      </c>
      <c r="E82" s="76">
        <f t="shared" si="16"/>
        <v>50.6</v>
      </c>
      <c r="F82" s="76"/>
      <c r="G82" s="76"/>
      <c r="H82" s="76">
        <v>50.6</v>
      </c>
      <c r="I82" s="76">
        <f t="shared" si="17"/>
        <v>0</v>
      </c>
      <c r="J82" s="76"/>
      <c r="K82" s="76"/>
      <c r="L82" s="76"/>
      <c r="M82" s="76">
        <f t="shared" si="18"/>
        <v>898.15</v>
      </c>
      <c r="N82" s="76">
        <f t="shared" si="19"/>
        <v>113.85</v>
      </c>
      <c r="O82" s="76">
        <f t="shared" si="20"/>
        <v>784.3</v>
      </c>
    </row>
    <row r="83" ht="18" customHeight="1" spans="1:15">
      <c r="A83" s="75" t="s">
        <v>1186</v>
      </c>
      <c r="B83" s="75" t="s">
        <v>1196</v>
      </c>
      <c r="C83" s="75" t="s">
        <v>1203</v>
      </c>
      <c r="D83" s="76">
        <f t="shared" si="15"/>
        <v>50.7</v>
      </c>
      <c r="E83" s="76">
        <f t="shared" si="16"/>
        <v>50.7</v>
      </c>
      <c r="F83" s="76"/>
      <c r="G83" s="76"/>
      <c r="H83" s="76">
        <v>50.7</v>
      </c>
      <c r="I83" s="76">
        <f t="shared" si="17"/>
        <v>0</v>
      </c>
      <c r="J83" s="76"/>
      <c r="K83" s="76"/>
      <c r="L83" s="76"/>
      <c r="M83" s="76">
        <f t="shared" si="18"/>
        <v>899.925</v>
      </c>
      <c r="N83" s="76">
        <f t="shared" si="19"/>
        <v>114.075</v>
      </c>
      <c r="O83" s="76">
        <f t="shared" si="20"/>
        <v>785.85</v>
      </c>
    </row>
    <row r="84" ht="18" customHeight="1" spans="1:15">
      <c r="A84" s="75" t="s">
        <v>1186</v>
      </c>
      <c r="B84" s="75" t="s">
        <v>1196</v>
      </c>
      <c r="C84" s="75" t="s">
        <v>1204</v>
      </c>
      <c r="D84" s="76">
        <f t="shared" si="15"/>
        <v>6.2</v>
      </c>
      <c r="E84" s="76">
        <f t="shared" si="16"/>
        <v>6.2</v>
      </c>
      <c r="F84" s="76"/>
      <c r="G84" s="76"/>
      <c r="H84" s="76">
        <v>6.2</v>
      </c>
      <c r="I84" s="76">
        <f t="shared" si="17"/>
        <v>0</v>
      </c>
      <c r="J84" s="76"/>
      <c r="K84" s="76"/>
      <c r="L84" s="76"/>
      <c r="M84" s="76">
        <f t="shared" si="18"/>
        <v>110.05</v>
      </c>
      <c r="N84" s="76">
        <f t="shared" si="19"/>
        <v>13.95</v>
      </c>
      <c r="O84" s="76">
        <f t="shared" si="20"/>
        <v>96.1</v>
      </c>
    </row>
    <row r="85" ht="18" customHeight="1" spans="1:15">
      <c r="A85" s="75" t="s">
        <v>1186</v>
      </c>
      <c r="B85" s="75" t="s">
        <v>1196</v>
      </c>
      <c r="C85" s="75" t="s">
        <v>1205</v>
      </c>
      <c r="D85" s="76">
        <f t="shared" si="15"/>
        <v>79.7</v>
      </c>
      <c r="E85" s="76">
        <f t="shared" si="16"/>
        <v>79.7</v>
      </c>
      <c r="F85" s="76"/>
      <c r="G85" s="76"/>
      <c r="H85" s="76">
        <v>79.7</v>
      </c>
      <c r="I85" s="76">
        <f t="shared" si="17"/>
        <v>0</v>
      </c>
      <c r="J85" s="76"/>
      <c r="K85" s="76"/>
      <c r="L85" s="76"/>
      <c r="M85" s="76">
        <f t="shared" si="18"/>
        <v>1414.675</v>
      </c>
      <c r="N85" s="76">
        <f t="shared" si="19"/>
        <v>179.325</v>
      </c>
      <c r="O85" s="76">
        <f t="shared" si="20"/>
        <v>1235.35</v>
      </c>
    </row>
    <row r="86" ht="18" customHeight="1" spans="1:15">
      <c r="A86" s="75" t="s">
        <v>1186</v>
      </c>
      <c r="B86" s="75" t="s">
        <v>1196</v>
      </c>
      <c r="C86" s="75" t="s">
        <v>1206</v>
      </c>
      <c r="D86" s="76">
        <f t="shared" si="15"/>
        <v>56.3</v>
      </c>
      <c r="E86" s="76">
        <f t="shared" si="16"/>
        <v>56.3</v>
      </c>
      <c r="F86" s="76"/>
      <c r="G86" s="76"/>
      <c r="H86" s="76">
        <v>56.3</v>
      </c>
      <c r="I86" s="76">
        <f t="shared" si="17"/>
        <v>0</v>
      </c>
      <c r="J86" s="76"/>
      <c r="K86" s="76"/>
      <c r="L86" s="76"/>
      <c r="M86" s="76">
        <f t="shared" si="18"/>
        <v>999.325</v>
      </c>
      <c r="N86" s="76">
        <f t="shared" si="19"/>
        <v>126.675</v>
      </c>
      <c r="O86" s="76">
        <f t="shared" si="20"/>
        <v>872.65</v>
      </c>
    </row>
    <row r="87" ht="18" customHeight="1" spans="1:15">
      <c r="A87" s="75" t="s">
        <v>1186</v>
      </c>
      <c r="B87" s="75" t="s">
        <v>1196</v>
      </c>
      <c r="C87" s="75" t="s">
        <v>1207</v>
      </c>
      <c r="D87" s="76">
        <f t="shared" si="15"/>
        <v>38.7</v>
      </c>
      <c r="E87" s="76">
        <f t="shared" si="16"/>
        <v>38.7</v>
      </c>
      <c r="F87" s="76"/>
      <c r="G87" s="76"/>
      <c r="H87" s="76">
        <v>38.7</v>
      </c>
      <c r="I87" s="76">
        <f t="shared" si="17"/>
        <v>0</v>
      </c>
      <c r="J87" s="76"/>
      <c r="K87" s="76"/>
      <c r="L87" s="76"/>
      <c r="M87" s="76">
        <f t="shared" si="18"/>
        <v>686.925</v>
      </c>
      <c r="N87" s="76">
        <f t="shared" si="19"/>
        <v>87.075</v>
      </c>
      <c r="O87" s="76">
        <f t="shared" si="20"/>
        <v>599.85</v>
      </c>
    </row>
    <row r="88" ht="18" customHeight="1" spans="1:15">
      <c r="A88" s="75" t="s">
        <v>1186</v>
      </c>
      <c r="B88" s="75" t="s">
        <v>1196</v>
      </c>
      <c r="C88" s="75" t="s">
        <v>1208</v>
      </c>
      <c r="D88" s="76">
        <f t="shared" si="15"/>
        <v>17.3</v>
      </c>
      <c r="E88" s="76">
        <f t="shared" si="16"/>
        <v>17.3</v>
      </c>
      <c r="F88" s="76"/>
      <c r="G88" s="76"/>
      <c r="H88" s="76">
        <v>17.3</v>
      </c>
      <c r="I88" s="76">
        <f t="shared" si="17"/>
        <v>0</v>
      </c>
      <c r="J88" s="76"/>
      <c r="K88" s="76"/>
      <c r="L88" s="76"/>
      <c r="M88" s="76">
        <f t="shared" si="18"/>
        <v>307.075</v>
      </c>
      <c r="N88" s="76">
        <f t="shared" si="19"/>
        <v>38.925</v>
      </c>
      <c r="O88" s="76">
        <f t="shared" si="20"/>
        <v>268.15</v>
      </c>
    </row>
    <row r="89" ht="18" customHeight="1" spans="1:15">
      <c r="A89" s="75" t="s">
        <v>1186</v>
      </c>
      <c r="B89" s="75" t="s">
        <v>1196</v>
      </c>
      <c r="C89" s="75" t="s">
        <v>1209</v>
      </c>
      <c r="D89" s="76">
        <f t="shared" si="15"/>
        <v>39</v>
      </c>
      <c r="E89" s="76">
        <f t="shared" si="16"/>
        <v>39</v>
      </c>
      <c r="F89" s="76"/>
      <c r="G89" s="76"/>
      <c r="H89" s="76">
        <v>39</v>
      </c>
      <c r="I89" s="76">
        <f t="shared" si="17"/>
        <v>0</v>
      </c>
      <c r="J89" s="76"/>
      <c r="K89" s="76"/>
      <c r="L89" s="76"/>
      <c r="M89" s="76">
        <f t="shared" si="18"/>
        <v>692.25</v>
      </c>
      <c r="N89" s="76">
        <f t="shared" si="19"/>
        <v>87.75</v>
      </c>
      <c r="O89" s="76">
        <f t="shared" si="20"/>
        <v>604.5</v>
      </c>
    </row>
    <row r="90" ht="18" customHeight="1" spans="1:15">
      <c r="A90" s="75" t="s">
        <v>1186</v>
      </c>
      <c r="B90" s="75" t="s">
        <v>1196</v>
      </c>
      <c r="C90" s="75" t="s">
        <v>1210</v>
      </c>
      <c r="D90" s="76">
        <f t="shared" si="15"/>
        <v>46.7</v>
      </c>
      <c r="E90" s="76">
        <f t="shared" si="16"/>
        <v>46.7</v>
      </c>
      <c r="F90" s="76"/>
      <c r="G90" s="76"/>
      <c r="H90" s="76">
        <v>46.7</v>
      </c>
      <c r="I90" s="76">
        <f t="shared" si="17"/>
        <v>0</v>
      </c>
      <c r="J90" s="76"/>
      <c r="K90" s="76"/>
      <c r="L90" s="76"/>
      <c r="M90" s="76">
        <f t="shared" si="18"/>
        <v>828.925</v>
      </c>
      <c r="N90" s="76">
        <f t="shared" si="19"/>
        <v>105.075</v>
      </c>
      <c r="O90" s="76">
        <f t="shared" si="20"/>
        <v>723.85</v>
      </c>
    </row>
    <row r="91" ht="18" customHeight="1" spans="1:15">
      <c r="A91" s="75" t="s">
        <v>1186</v>
      </c>
      <c r="B91" s="75" t="s">
        <v>1196</v>
      </c>
      <c r="C91" s="75" t="s">
        <v>1211</v>
      </c>
      <c r="D91" s="76">
        <f t="shared" si="15"/>
        <v>47.5</v>
      </c>
      <c r="E91" s="76">
        <f t="shared" si="16"/>
        <v>47.5</v>
      </c>
      <c r="F91" s="76"/>
      <c r="G91" s="76"/>
      <c r="H91" s="76">
        <v>47.5</v>
      </c>
      <c r="I91" s="76">
        <f t="shared" si="17"/>
        <v>0</v>
      </c>
      <c r="J91" s="76"/>
      <c r="K91" s="76"/>
      <c r="L91" s="76"/>
      <c r="M91" s="76">
        <f t="shared" si="18"/>
        <v>843.125</v>
      </c>
      <c r="N91" s="76">
        <f t="shared" si="19"/>
        <v>106.875</v>
      </c>
      <c r="O91" s="76">
        <f t="shared" si="20"/>
        <v>736.25</v>
      </c>
    </row>
    <row r="92" ht="18" customHeight="1" spans="1:15">
      <c r="A92" s="75" t="s">
        <v>1186</v>
      </c>
      <c r="B92" s="75" t="s">
        <v>1196</v>
      </c>
      <c r="C92" s="75" t="s">
        <v>1212</v>
      </c>
      <c r="D92" s="76">
        <f t="shared" si="15"/>
        <v>56.5</v>
      </c>
      <c r="E92" s="76">
        <f t="shared" si="16"/>
        <v>56.5</v>
      </c>
      <c r="F92" s="76"/>
      <c r="G92" s="76"/>
      <c r="H92" s="76">
        <v>56.5</v>
      </c>
      <c r="I92" s="76">
        <f t="shared" si="17"/>
        <v>0</v>
      </c>
      <c r="J92" s="76"/>
      <c r="K92" s="76"/>
      <c r="L92" s="76"/>
      <c r="M92" s="76">
        <f t="shared" si="18"/>
        <v>1002.875</v>
      </c>
      <c r="N92" s="76">
        <f t="shared" si="19"/>
        <v>127.125</v>
      </c>
      <c r="O92" s="76">
        <f t="shared" si="20"/>
        <v>875.75</v>
      </c>
    </row>
    <row r="93" ht="18" customHeight="1" spans="1:15">
      <c r="A93" s="75" t="s">
        <v>1186</v>
      </c>
      <c r="B93" s="75" t="s">
        <v>1196</v>
      </c>
      <c r="C93" s="75" t="s">
        <v>1213</v>
      </c>
      <c r="D93" s="76">
        <f t="shared" si="15"/>
        <v>91.1</v>
      </c>
      <c r="E93" s="76">
        <f t="shared" si="16"/>
        <v>91.1</v>
      </c>
      <c r="F93" s="76"/>
      <c r="G93" s="76"/>
      <c r="H93" s="76">
        <v>91.1</v>
      </c>
      <c r="I93" s="76">
        <f t="shared" si="17"/>
        <v>0</v>
      </c>
      <c r="J93" s="76"/>
      <c r="K93" s="76"/>
      <c r="L93" s="76"/>
      <c r="M93" s="76">
        <f t="shared" si="18"/>
        <v>1617.025</v>
      </c>
      <c r="N93" s="76">
        <f t="shared" si="19"/>
        <v>204.975</v>
      </c>
      <c r="O93" s="76">
        <f t="shared" si="20"/>
        <v>1412.05</v>
      </c>
    </row>
    <row r="94" ht="18" customHeight="1" spans="1:15">
      <c r="A94" s="75" t="s">
        <v>1186</v>
      </c>
      <c r="B94" s="75" t="s">
        <v>1196</v>
      </c>
      <c r="C94" s="75" t="s">
        <v>1214</v>
      </c>
      <c r="D94" s="76">
        <f t="shared" si="15"/>
        <v>55.5</v>
      </c>
      <c r="E94" s="76">
        <f t="shared" si="16"/>
        <v>55.5</v>
      </c>
      <c r="F94" s="76"/>
      <c r="G94" s="76"/>
      <c r="H94" s="76">
        <v>55.5</v>
      </c>
      <c r="I94" s="76">
        <f t="shared" si="17"/>
        <v>0</v>
      </c>
      <c r="J94" s="76"/>
      <c r="K94" s="76"/>
      <c r="L94" s="76"/>
      <c r="M94" s="76">
        <f t="shared" si="18"/>
        <v>985.125</v>
      </c>
      <c r="N94" s="76">
        <f t="shared" si="19"/>
        <v>124.875</v>
      </c>
      <c r="O94" s="76">
        <f t="shared" si="20"/>
        <v>860.25</v>
      </c>
    </row>
    <row r="95" ht="18" customHeight="1" spans="1:15">
      <c r="A95" s="75" t="s">
        <v>1186</v>
      </c>
      <c r="B95" s="75" t="s">
        <v>1196</v>
      </c>
      <c r="C95" s="75" t="s">
        <v>1215</v>
      </c>
      <c r="D95" s="76">
        <f t="shared" si="15"/>
        <v>50.8</v>
      </c>
      <c r="E95" s="76">
        <f t="shared" si="16"/>
        <v>50.8</v>
      </c>
      <c r="F95" s="76"/>
      <c r="G95" s="76"/>
      <c r="H95" s="76">
        <v>50.8</v>
      </c>
      <c r="I95" s="76">
        <f t="shared" si="17"/>
        <v>0</v>
      </c>
      <c r="J95" s="76"/>
      <c r="K95" s="76"/>
      <c r="L95" s="76"/>
      <c r="M95" s="76">
        <f t="shared" si="18"/>
        <v>901.7</v>
      </c>
      <c r="N95" s="76">
        <f t="shared" si="19"/>
        <v>114.3</v>
      </c>
      <c r="O95" s="76">
        <f t="shared" si="20"/>
        <v>787.4</v>
      </c>
    </row>
    <row r="96" ht="18" customHeight="1" spans="1:15">
      <c r="A96" s="75" t="s">
        <v>1186</v>
      </c>
      <c r="B96" s="75" t="s">
        <v>1196</v>
      </c>
      <c r="C96" s="75" t="s">
        <v>1216</v>
      </c>
      <c r="D96" s="76">
        <f t="shared" si="15"/>
        <v>69</v>
      </c>
      <c r="E96" s="76">
        <f t="shared" si="16"/>
        <v>69</v>
      </c>
      <c r="F96" s="76"/>
      <c r="G96" s="76"/>
      <c r="H96" s="76">
        <v>69</v>
      </c>
      <c r="I96" s="76">
        <f t="shared" si="17"/>
        <v>0</v>
      </c>
      <c r="J96" s="76"/>
      <c r="K96" s="76"/>
      <c r="L96" s="76"/>
      <c r="M96" s="76">
        <f t="shared" si="18"/>
        <v>1224.75</v>
      </c>
      <c r="N96" s="76">
        <f t="shared" si="19"/>
        <v>155.25</v>
      </c>
      <c r="O96" s="76">
        <f t="shared" si="20"/>
        <v>1069.5</v>
      </c>
    </row>
    <row r="97" ht="18" customHeight="1" spans="1:15">
      <c r="A97" s="75" t="s">
        <v>1186</v>
      </c>
      <c r="B97" s="75" t="s">
        <v>1196</v>
      </c>
      <c r="C97" s="75" t="s">
        <v>1217</v>
      </c>
      <c r="D97" s="76">
        <f t="shared" si="15"/>
        <v>51.4</v>
      </c>
      <c r="E97" s="76">
        <f t="shared" si="16"/>
        <v>51.4</v>
      </c>
      <c r="F97" s="76"/>
      <c r="G97" s="76"/>
      <c r="H97" s="76">
        <v>51.4</v>
      </c>
      <c r="I97" s="76">
        <f t="shared" si="17"/>
        <v>0</v>
      </c>
      <c r="J97" s="76"/>
      <c r="K97" s="76"/>
      <c r="L97" s="76"/>
      <c r="M97" s="76">
        <f t="shared" si="18"/>
        <v>912.35</v>
      </c>
      <c r="N97" s="76">
        <f t="shared" si="19"/>
        <v>115.65</v>
      </c>
      <c r="O97" s="76">
        <f t="shared" si="20"/>
        <v>796.7</v>
      </c>
    </row>
    <row r="98" ht="18" customHeight="1" spans="1:15">
      <c r="A98" s="75" t="s">
        <v>1186</v>
      </c>
      <c r="B98" s="75" t="s">
        <v>1196</v>
      </c>
      <c r="C98" s="75" t="s">
        <v>166</v>
      </c>
      <c r="D98" s="76">
        <f t="shared" si="15"/>
        <v>4</v>
      </c>
      <c r="E98" s="76">
        <f t="shared" si="16"/>
        <v>4</v>
      </c>
      <c r="F98" s="76"/>
      <c r="G98" s="76"/>
      <c r="H98" s="76">
        <v>4</v>
      </c>
      <c r="I98" s="76">
        <f t="shared" si="17"/>
        <v>0</v>
      </c>
      <c r="J98" s="76"/>
      <c r="K98" s="76"/>
      <c r="L98" s="76"/>
      <c r="M98" s="76">
        <f t="shared" si="18"/>
        <v>71</v>
      </c>
      <c r="N98" s="76">
        <f t="shared" si="19"/>
        <v>9</v>
      </c>
      <c r="O98" s="76">
        <f t="shared" si="20"/>
        <v>62</v>
      </c>
    </row>
    <row r="99" ht="18" customHeight="1" spans="1:15">
      <c r="A99" s="75" t="s">
        <v>1186</v>
      </c>
      <c r="B99" s="75" t="s">
        <v>1196</v>
      </c>
      <c r="C99" s="75" t="s">
        <v>1218</v>
      </c>
      <c r="D99" s="76">
        <f t="shared" si="15"/>
        <v>39.4</v>
      </c>
      <c r="E99" s="76">
        <f t="shared" si="16"/>
        <v>39.4</v>
      </c>
      <c r="F99" s="76"/>
      <c r="G99" s="76"/>
      <c r="H99" s="76">
        <v>39.4</v>
      </c>
      <c r="I99" s="76">
        <f t="shared" si="17"/>
        <v>0</v>
      </c>
      <c r="J99" s="76"/>
      <c r="K99" s="76"/>
      <c r="L99" s="76"/>
      <c r="M99" s="76">
        <f t="shared" si="18"/>
        <v>699.35</v>
      </c>
      <c r="N99" s="76">
        <f t="shared" si="19"/>
        <v>88.65</v>
      </c>
      <c r="O99" s="76">
        <f t="shared" si="20"/>
        <v>610.7</v>
      </c>
    </row>
    <row r="100" ht="18" customHeight="1" spans="1:15">
      <c r="A100" s="75" t="s">
        <v>1186</v>
      </c>
      <c r="B100" s="75" t="s">
        <v>1219</v>
      </c>
      <c r="C100" s="75" t="s">
        <v>1220</v>
      </c>
      <c r="D100" s="76">
        <f t="shared" si="15"/>
        <v>38</v>
      </c>
      <c r="E100" s="76">
        <f t="shared" si="16"/>
        <v>38</v>
      </c>
      <c r="F100" s="76"/>
      <c r="G100" s="76"/>
      <c r="H100" s="76">
        <v>38</v>
      </c>
      <c r="I100" s="76">
        <f t="shared" si="17"/>
        <v>0</v>
      </c>
      <c r="J100" s="76"/>
      <c r="K100" s="76"/>
      <c r="L100" s="76"/>
      <c r="M100" s="76">
        <f t="shared" si="18"/>
        <v>674.5</v>
      </c>
      <c r="N100" s="76">
        <f t="shared" si="19"/>
        <v>85.5</v>
      </c>
      <c r="O100" s="76">
        <f t="shared" si="20"/>
        <v>589</v>
      </c>
    </row>
    <row r="101" ht="18" customHeight="1" spans="1:15">
      <c r="A101" s="75" t="s">
        <v>1186</v>
      </c>
      <c r="B101" s="75" t="s">
        <v>1219</v>
      </c>
      <c r="C101" s="75" t="s">
        <v>1221</v>
      </c>
      <c r="D101" s="76">
        <f t="shared" si="15"/>
        <v>57</v>
      </c>
      <c r="E101" s="76">
        <f t="shared" si="16"/>
        <v>57</v>
      </c>
      <c r="F101" s="76"/>
      <c r="G101" s="76"/>
      <c r="H101" s="76">
        <v>57</v>
      </c>
      <c r="I101" s="76">
        <f t="shared" si="17"/>
        <v>0</v>
      </c>
      <c r="J101" s="76"/>
      <c r="K101" s="76"/>
      <c r="L101" s="76"/>
      <c r="M101" s="76">
        <f t="shared" si="18"/>
        <v>1011.75</v>
      </c>
      <c r="N101" s="76">
        <f t="shared" si="19"/>
        <v>128.25</v>
      </c>
      <c r="O101" s="76">
        <f t="shared" si="20"/>
        <v>883.5</v>
      </c>
    </row>
    <row r="102" ht="18" customHeight="1" spans="1:15">
      <c r="A102" s="75" t="s">
        <v>1186</v>
      </c>
      <c r="B102" s="75" t="s">
        <v>1219</v>
      </c>
      <c r="C102" s="75" t="s">
        <v>1222</v>
      </c>
      <c r="D102" s="76">
        <f t="shared" si="15"/>
        <v>38</v>
      </c>
      <c r="E102" s="76">
        <f t="shared" si="16"/>
        <v>38</v>
      </c>
      <c r="F102" s="76"/>
      <c r="G102" s="76"/>
      <c r="H102" s="76">
        <v>38</v>
      </c>
      <c r="I102" s="76">
        <f t="shared" si="17"/>
        <v>0</v>
      </c>
      <c r="J102" s="76"/>
      <c r="K102" s="76"/>
      <c r="L102" s="76"/>
      <c r="M102" s="76">
        <f t="shared" si="18"/>
        <v>674.5</v>
      </c>
      <c r="N102" s="76">
        <f t="shared" si="19"/>
        <v>85.5</v>
      </c>
      <c r="O102" s="76">
        <f t="shared" si="20"/>
        <v>589</v>
      </c>
    </row>
    <row r="103" ht="18" customHeight="1" spans="1:15">
      <c r="A103" s="75" t="s">
        <v>1186</v>
      </c>
      <c r="B103" s="75" t="s">
        <v>1219</v>
      </c>
      <c r="C103" s="75" t="s">
        <v>1223</v>
      </c>
      <c r="D103" s="76">
        <f t="shared" si="15"/>
        <v>38</v>
      </c>
      <c r="E103" s="76">
        <f t="shared" si="16"/>
        <v>38</v>
      </c>
      <c r="F103" s="76"/>
      <c r="G103" s="76"/>
      <c r="H103" s="76">
        <v>38</v>
      </c>
      <c r="I103" s="76">
        <f t="shared" si="17"/>
        <v>0</v>
      </c>
      <c r="J103" s="76"/>
      <c r="K103" s="76"/>
      <c r="L103" s="76"/>
      <c r="M103" s="76">
        <f t="shared" si="18"/>
        <v>674.5</v>
      </c>
      <c r="N103" s="76">
        <f t="shared" si="19"/>
        <v>85.5</v>
      </c>
      <c r="O103" s="76">
        <f t="shared" si="20"/>
        <v>589</v>
      </c>
    </row>
    <row r="104" ht="18" customHeight="1" spans="1:15">
      <c r="A104" s="75" t="s">
        <v>1186</v>
      </c>
      <c r="B104" s="75" t="s">
        <v>1219</v>
      </c>
      <c r="C104" s="75" t="s">
        <v>1224</v>
      </c>
      <c r="D104" s="76">
        <f t="shared" si="15"/>
        <v>100</v>
      </c>
      <c r="E104" s="76">
        <f t="shared" si="16"/>
        <v>100</v>
      </c>
      <c r="F104" s="76"/>
      <c r="G104" s="76"/>
      <c r="H104" s="76">
        <f>94+6</f>
        <v>100</v>
      </c>
      <c r="I104" s="76">
        <f t="shared" si="17"/>
        <v>0</v>
      </c>
      <c r="J104" s="76"/>
      <c r="K104" s="76"/>
      <c r="L104" s="76"/>
      <c r="M104" s="76">
        <f t="shared" si="18"/>
        <v>1775</v>
      </c>
      <c r="N104" s="76">
        <f t="shared" si="19"/>
        <v>225</v>
      </c>
      <c r="O104" s="76">
        <f t="shared" si="20"/>
        <v>1550</v>
      </c>
    </row>
    <row r="105" ht="18" customHeight="1" spans="1:15">
      <c r="A105" s="75" t="s">
        <v>1186</v>
      </c>
      <c r="B105" s="75" t="s">
        <v>1219</v>
      </c>
      <c r="C105" s="75" t="s">
        <v>1225</v>
      </c>
      <c r="D105" s="76">
        <f t="shared" si="15"/>
        <v>81</v>
      </c>
      <c r="E105" s="76">
        <f t="shared" si="16"/>
        <v>81</v>
      </c>
      <c r="F105" s="76"/>
      <c r="G105" s="76"/>
      <c r="H105" s="76">
        <v>81</v>
      </c>
      <c r="I105" s="76">
        <f t="shared" si="17"/>
        <v>0</v>
      </c>
      <c r="J105" s="76"/>
      <c r="K105" s="76"/>
      <c r="L105" s="76"/>
      <c r="M105" s="76">
        <f t="shared" si="18"/>
        <v>1437.75</v>
      </c>
      <c r="N105" s="76">
        <f t="shared" si="19"/>
        <v>182.25</v>
      </c>
      <c r="O105" s="76">
        <f t="shared" si="20"/>
        <v>1255.5</v>
      </c>
    </row>
    <row r="106" s="27" customFormat="1" ht="18" customHeight="1" spans="1:15">
      <c r="A106" s="75" t="s">
        <v>1186</v>
      </c>
      <c r="B106" s="75" t="s">
        <v>1226</v>
      </c>
      <c r="C106" s="75" t="s">
        <v>1227</v>
      </c>
      <c r="D106" s="76">
        <f t="shared" ref="D106:D119" si="21">E106+I106</f>
        <v>6.3</v>
      </c>
      <c r="E106" s="76">
        <f t="shared" ref="E106:E119" si="22">F106+G106+H106</f>
        <v>6.3</v>
      </c>
      <c r="F106" s="76"/>
      <c r="G106" s="76"/>
      <c r="H106" s="76">
        <v>6.3</v>
      </c>
      <c r="I106" s="76">
        <f t="shared" ref="I106:I119" si="23">J106+K106+L106</f>
        <v>0</v>
      </c>
      <c r="J106" s="76"/>
      <c r="K106" s="76"/>
      <c r="L106" s="76"/>
      <c r="M106" s="76">
        <f t="shared" ref="M106:M119" si="24">D106*17.75</f>
        <v>111.825</v>
      </c>
      <c r="N106" s="76">
        <f t="shared" ref="N106:N119" si="25">D106*2.25</f>
        <v>14.175</v>
      </c>
      <c r="O106" s="76">
        <f t="shared" ref="O106:O119" si="26">M106-N106</f>
        <v>97.65</v>
      </c>
    </row>
    <row r="107" ht="18" customHeight="1" spans="1:15">
      <c r="A107" s="75" t="s">
        <v>1186</v>
      </c>
      <c r="B107" s="75" t="s">
        <v>1226</v>
      </c>
      <c r="C107" s="75" t="s">
        <v>1228</v>
      </c>
      <c r="D107" s="76">
        <f t="shared" si="21"/>
        <v>8.4</v>
      </c>
      <c r="E107" s="76">
        <f t="shared" si="22"/>
        <v>8.4</v>
      </c>
      <c r="F107" s="76"/>
      <c r="G107" s="76"/>
      <c r="H107" s="76">
        <v>8.4</v>
      </c>
      <c r="I107" s="76">
        <f t="shared" si="23"/>
        <v>0</v>
      </c>
      <c r="J107" s="76"/>
      <c r="K107" s="76"/>
      <c r="L107" s="76"/>
      <c r="M107" s="76">
        <f t="shared" si="24"/>
        <v>149.1</v>
      </c>
      <c r="N107" s="76">
        <f t="shared" si="25"/>
        <v>18.9</v>
      </c>
      <c r="O107" s="76">
        <f t="shared" si="26"/>
        <v>130.2</v>
      </c>
    </row>
    <row r="108" ht="18" customHeight="1" spans="1:15">
      <c r="A108" s="75" t="s">
        <v>1186</v>
      </c>
      <c r="B108" s="75" t="s">
        <v>1226</v>
      </c>
      <c r="C108" s="75" t="s">
        <v>1229</v>
      </c>
      <c r="D108" s="76">
        <f t="shared" si="21"/>
        <v>8.4</v>
      </c>
      <c r="E108" s="76">
        <f t="shared" si="22"/>
        <v>8.4</v>
      </c>
      <c r="F108" s="76"/>
      <c r="G108" s="76"/>
      <c r="H108" s="76">
        <v>8.4</v>
      </c>
      <c r="I108" s="76">
        <f t="shared" si="23"/>
        <v>0</v>
      </c>
      <c r="J108" s="76"/>
      <c r="K108" s="76"/>
      <c r="L108" s="76"/>
      <c r="M108" s="76">
        <f t="shared" si="24"/>
        <v>149.1</v>
      </c>
      <c r="N108" s="76">
        <f t="shared" si="25"/>
        <v>18.9</v>
      </c>
      <c r="O108" s="76">
        <f t="shared" si="26"/>
        <v>130.2</v>
      </c>
    </row>
    <row r="109" ht="18" customHeight="1" spans="1:15">
      <c r="A109" s="75" t="s">
        <v>1186</v>
      </c>
      <c r="B109" s="75" t="s">
        <v>1226</v>
      </c>
      <c r="C109" s="75" t="s">
        <v>1230</v>
      </c>
      <c r="D109" s="76">
        <f t="shared" si="21"/>
        <v>8.4</v>
      </c>
      <c r="E109" s="76">
        <f t="shared" si="22"/>
        <v>8.4</v>
      </c>
      <c r="F109" s="76"/>
      <c r="G109" s="76"/>
      <c r="H109" s="76">
        <v>8.4</v>
      </c>
      <c r="I109" s="76">
        <f t="shared" si="23"/>
        <v>0</v>
      </c>
      <c r="J109" s="76"/>
      <c r="K109" s="76"/>
      <c r="L109" s="76"/>
      <c r="M109" s="76">
        <f t="shared" si="24"/>
        <v>149.1</v>
      </c>
      <c r="N109" s="76">
        <f t="shared" si="25"/>
        <v>18.9</v>
      </c>
      <c r="O109" s="76">
        <f t="shared" si="26"/>
        <v>130.2</v>
      </c>
    </row>
    <row r="110" ht="18" customHeight="1" spans="1:15">
      <c r="A110" s="75" t="s">
        <v>1186</v>
      </c>
      <c r="B110" s="75" t="s">
        <v>1226</v>
      </c>
      <c r="C110" s="75" t="s">
        <v>1231</v>
      </c>
      <c r="D110" s="76">
        <f t="shared" si="21"/>
        <v>14.71</v>
      </c>
      <c r="E110" s="76">
        <f t="shared" si="22"/>
        <v>14.71</v>
      </c>
      <c r="F110" s="76"/>
      <c r="G110" s="76"/>
      <c r="H110" s="76">
        <v>14.71</v>
      </c>
      <c r="I110" s="76">
        <f t="shared" si="23"/>
        <v>0</v>
      </c>
      <c r="J110" s="76"/>
      <c r="K110" s="76"/>
      <c r="L110" s="76"/>
      <c r="M110" s="76">
        <f t="shared" si="24"/>
        <v>261.1025</v>
      </c>
      <c r="N110" s="76">
        <f t="shared" si="25"/>
        <v>33.0975</v>
      </c>
      <c r="O110" s="76">
        <f t="shared" si="26"/>
        <v>228.005</v>
      </c>
    </row>
    <row r="111" s="27" customFormat="1" ht="18" customHeight="1" spans="1:15">
      <c r="A111" s="75" t="s">
        <v>1186</v>
      </c>
      <c r="B111" s="75" t="s">
        <v>1226</v>
      </c>
      <c r="C111" s="75" t="s">
        <v>1232</v>
      </c>
      <c r="D111" s="76">
        <f t="shared" si="21"/>
        <v>14.71</v>
      </c>
      <c r="E111" s="76">
        <f t="shared" si="22"/>
        <v>14.71</v>
      </c>
      <c r="F111" s="76"/>
      <c r="G111" s="76"/>
      <c r="H111" s="76">
        <v>14.71</v>
      </c>
      <c r="I111" s="76">
        <f t="shared" si="23"/>
        <v>0</v>
      </c>
      <c r="J111" s="76"/>
      <c r="K111" s="76"/>
      <c r="L111" s="76"/>
      <c r="M111" s="76">
        <f t="shared" si="24"/>
        <v>261.1025</v>
      </c>
      <c r="N111" s="76">
        <f t="shared" si="25"/>
        <v>33.0975</v>
      </c>
      <c r="O111" s="76">
        <f t="shared" si="26"/>
        <v>228.005</v>
      </c>
    </row>
    <row r="112" ht="18" customHeight="1" spans="1:15">
      <c r="A112" s="75" t="s">
        <v>1186</v>
      </c>
      <c r="B112" s="75" t="s">
        <v>1226</v>
      </c>
      <c r="C112" s="75" t="s">
        <v>1233</v>
      </c>
      <c r="D112" s="76">
        <f t="shared" si="21"/>
        <v>14.71</v>
      </c>
      <c r="E112" s="76">
        <f t="shared" si="22"/>
        <v>14.71</v>
      </c>
      <c r="F112" s="76"/>
      <c r="G112" s="76"/>
      <c r="H112" s="76">
        <v>14.71</v>
      </c>
      <c r="I112" s="76">
        <f t="shared" si="23"/>
        <v>0</v>
      </c>
      <c r="J112" s="76"/>
      <c r="K112" s="76"/>
      <c r="L112" s="76"/>
      <c r="M112" s="76">
        <f t="shared" si="24"/>
        <v>261.1025</v>
      </c>
      <c r="N112" s="76">
        <f t="shared" si="25"/>
        <v>33.0975</v>
      </c>
      <c r="O112" s="76">
        <f t="shared" si="26"/>
        <v>228.005</v>
      </c>
    </row>
    <row r="113" ht="18" customHeight="1" spans="1:15">
      <c r="A113" s="75" t="s">
        <v>1186</v>
      </c>
      <c r="B113" s="75" t="s">
        <v>1226</v>
      </c>
      <c r="C113" s="75" t="s">
        <v>1234</v>
      </c>
      <c r="D113" s="76">
        <f t="shared" si="21"/>
        <v>11.03</v>
      </c>
      <c r="E113" s="76">
        <f t="shared" si="22"/>
        <v>11.03</v>
      </c>
      <c r="F113" s="76"/>
      <c r="G113" s="76"/>
      <c r="H113" s="76">
        <v>11.03</v>
      </c>
      <c r="I113" s="76">
        <f t="shared" si="23"/>
        <v>0</v>
      </c>
      <c r="J113" s="76"/>
      <c r="K113" s="76"/>
      <c r="L113" s="76"/>
      <c r="M113" s="76">
        <f t="shared" si="24"/>
        <v>195.7825</v>
      </c>
      <c r="N113" s="76">
        <f t="shared" si="25"/>
        <v>24.8175</v>
      </c>
      <c r="O113" s="76">
        <f t="shared" si="26"/>
        <v>170.965</v>
      </c>
    </row>
    <row r="114" ht="18" customHeight="1" spans="1:15">
      <c r="A114" s="75" t="s">
        <v>1186</v>
      </c>
      <c r="B114" s="75" t="s">
        <v>1226</v>
      </c>
      <c r="C114" s="75" t="s">
        <v>1235</v>
      </c>
      <c r="D114" s="76">
        <f t="shared" si="21"/>
        <v>17.33</v>
      </c>
      <c r="E114" s="76">
        <f t="shared" si="22"/>
        <v>17.33</v>
      </c>
      <c r="F114" s="76"/>
      <c r="G114" s="76"/>
      <c r="H114" s="76">
        <v>17.33</v>
      </c>
      <c r="I114" s="76">
        <f t="shared" si="23"/>
        <v>0</v>
      </c>
      <c r="J114" s="76"/>
      <c r="K114" s="76"/>
      <c r="L114" s="76"/>
      <c r="M114" s="76">
        <f t="shared" si="24"/>
        <v>307.6075</v>
      </c>
      <c r="N114" s="76">
        <f t="shared" si="25"/>
        <v>38.9925</v>
      </c>
      <c r="O114" s="76">
        <f t="shared" si="26"/>
        <v>268.615</v>
      </c>
    </row>
    <row r="115" ht="18" customHeight="1" spans="1:15">
      <c r="A115" s="75" t="s">
        <v>1186</v>
      </c>
      <c r="B115" s="75" t="s">
        <v>1226</v>
      </c>
      <c r="C115" s="75" t="s">
        <v>1236</v>
      </c>
      <c r="D115" s="76">
        <f t="shared" si="21"/>
        <v>11.03</v>
      </c>
      <c r="E115" s="76">
        <f t="shared" si="22"/>
        <v>11.03</v>
      </c>
      <c r="F115" s="76"/>
      <c r="G115" s="76"/>
      <c r="H115" s="76">
        <v>11.03</v>
      </c>
      <c r="I115" s="76">
        <f t="shared" si="23"/>
        <v>0</v>
      </c>
      <c r="J115" s="76"/>
      <c r="K115" s="76"/>
      <c r="L115" s="76"/>
      <c r="M115" s="76">
        <f t="shared" si="24"/>
        <v>195.7825</v>
      </c>
      <c r="N115" s="76">
        <f t="shared" si="25"/>
        <v>24.8175</v>
      </c>
      <c r="O115" s="76">
        <f t="shared" si="26"/>
        <v>170.965</v>
      </c>
    </row>
    <row r="116" ht="18" customHeight="1" spans="1:15">
      <c r="A116" s="75" t="s">
        <v>1186</v>
      </c>
      <c r="B116" s="75" t="s">
        <v>1226</v>
      </c>
      <c r="C116" s="75" t="s">
        <v>1237</v>
      </c>
      <c r="D116" s="76">
        <f t="shared" si="21"/>
        <v>11.03</v>
      </c>
      <c r="E116" s="76">
        <f t="shared" si="22"/>
        <v>11.03</v>
      </c>
      <c r="F116" s="76"/>
      <c r="G116" s="76"/>
      <c r="H116" s="76">
        <v>11.03</v>
      </c>
      <c r="I116" s="76">
        <f t="shared" si="23"/>
        <v>0</v>
      </c>
      <c r="J116" s="76"/>
      <c r="K116" s="76"/>
      <c r="L116" s="76"/>
      <c r="M116" s="76">
        <f t="shared" si="24"/>
        <v>195.7825</v>
      </c>
      <c r="N116" s="76">
        <f t="shared" si="25"/>
        <v>24.8175</v>
      </c>
      <c r="O116" s="76">
        <f t="shared" si="26"/>
        <v>170.965</v>
      </c>
    </row>
    <row r="117" ht="18" customHeight="1" spans="1:15">
      <c r="A117" s="75" t="s">
        <v>1186</v>
      </c>
      <c r="B117" s="75" t="s">
        <v>1226</v>
      </c>
      <c r="C117" s="75" t="s">
        <v>1238</v>
      </c>
      <c r="D117" s="76">
        <f t="shared" si="21"/>
        <v>44.13</v>
      </c>
      <c r="E117" s="76">
        <f t="shared" si="22"/>
        <v>44.13</v>
      </c>
      <c r="F117" s="76"/>
      <c r="G117" s="76"/>
      <c r="H117" s="76">
        <v>44.13</v>
      </c>
      <c r="I117" s="76">
        <f t="shared" si="23"/>
        <v>0</v>
      </c>
      <c r="J117" s="76"/>
      <c r="K117" s="76"/>
      <c r="L117" s="76"/>
      <c r="M117" s="76">
        <f t="shared" si="24"/>
        <v>783.3075</v>
      </c>
      <c r="N117" s="76">
        <f t="shared" si="25"/>
        <v>99.2925</v>
      </c>
      <c r="O117" s="76">
        <f t="shared" si="26"/>
        <v>684.015</v>
      </c>
    </row>
    <row r="118" ht="18" customHeight="1" spans="1:15">
      <c r="A118" s="75" t="s">
        <v>1186</v>
      </c>
      <c r="B118" s="75" t="s">
        <v>1226</v>
      </c>
      <c r="C118" s="75" t="s">
        <v>1239</v>
      </c>
      <c r="D118" s="76">
        <f t="shared" si="21"/>
        <v>31.5</v>
      </c>
      <c r="E118" s="76">
        <f t="shared" si="22"/>
        <v>31.5</v>
      </c>
      <c r="F118" s="76"/>
      <c r="G118" s="76"/>
      <c r="H118" s="76">
        <v>31.5</v>
      </c>
      <c r="I118" s="76">
        <f t="shared" si="23"/>
        <v>0</v>
      </c>
      <c r="J118" s="76"/>
      <c r="K118" s="76"/>
      <c r="L118" s="76"/>
      <c r="M118" s="76">
        <f t="shared" si="24"/>
        <v>559.125</v>
      </c>
      <c r="N118" s="76">
        <f t="shared" si="25"/>
        <v>70.875</v>
      </c>
      <c r="O118" s="76">
        <f t="shared" si="26"/>
        <v>488.25</v>
      </c>
    </row>
    <row r="119" ht="18" customHeight="1" spans="1:15">
      <c r="A119" s="75" t="s">
        <v>1186</v>
      </c>
      <c r="B119" s="75" t="s">
        <v>1226</v>
      </c>
      <c r="C119" s="75" t="s">
        <v>270</v>
      </c>
      <c r="D119" s="76">
        <f t="shared" si="21"/>
        <v>25.32</v>
      </c>
      <c r="E119" s="76">
        <f t="shared" si="22"/>
        <v>25.32</v>
      </c>
      <c r="F119" s="76"/>
      <c r="G119" s="76"/>
      <c r="H119" s="76">
        <v>25.32</v>
      </c>
      <c r="I119" s="76">
        <f t="shared" si="23"/>
        <v>0</v>
      </c>
      <c r="J119" s="76"/>
      <c r="K119" s="76"/>
      <c r="L119" s="76"/>
      <c r="M119" s="76">
        <f t="shared" si="24"/>
        <v>449.43</v>
      </c>
      <c r="N119" s="76">
        <f t="shared" si="25"/>
        <v>56.97</v>
      </c>
      <c r="O119" s="76">
        <f t="shared" si="26"/>
        <v>392.46</v>
      </c>
    </row>
  </sheetData>
  <autoFilter ref="A6:O119">
    <extLst/>
  </autoFilter>
  <sortState ref="A7:U115">
    <sortCondition ref="A7:A115"/>
    <sortCondition ref="B7:B115"/>
    <sortCondition ref="C7:C115"/>
  </sortState>
  <mergeCells count="12">
    <mergeCell ref="A1:O1"/>
    <mergeCell ref="B2:C2"/>
    <mergeCell ref="D3:L3"/>
    <mergeCell ref="E4:H4"/>
    <mergeCell ref="I4:L4"/>
    <mergeCell ref="A3:A5"/>
    <mergeCell ref="B3:B5"/>
    <mergeCell ref="C3:C5"/>
    <mergeCell ref="D4:D5"/>
    <mergeCell ref="M3:M5"/>
    <mergeCell ref="N3:N5"/>
    <mergeCell ref="O3:O5"/>
  </mergeCells>
  <conditionalFormatting sqref="C$1:C$1048576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scale="78" orientation="landscape"/>
  <headerFooter>
    <oddFooter>&amp;C共&amp;N页，第&amp;P页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Q806"/>
  <sheetViews>
    <sheetView workbookViewId="0">
      <selection activeCell="P2" sqref="P$1:R$1048576"/>
    </sheetView>
  </sheetViews>
  <sheetFormatPr defaultColWidth="9" defaultRowHeight="15.6"/>
  <cols>
    <col min="1" max="1" width="8.5" style="28" customWidth="1"/>
    <col min="2" max="2" width="9" style="29" customWidth="1"/>
    <col min="3" max="3" width="7.12962962962963" style="30" customWidth="1"/>
    <col min="4" max="5" width="8.62962962962963" style="31" customWidth="1"/>
    <col min="6" max="7" width="5.87962962962963" style="31" customWidth="1"/>
    <col min="8" max="8" width="8.62962962962963" style="31" customWidth="1"/>
    <col min="9" max="9" width="5.37962962962963" style="32" customWidth="1"/>
    <col min="10" max="12" width="5.62962962962963" style="32" customWidth="1"/>
    <col min="13" max="13" width="10.3796296296296" style="32" customWidth="1"/>
    <col min="14" max="14" width="9.5" style="32" customWidth="1"/>
    <col min="15" max="15" width="10.75" style="33" customWidth="1"/>
    <col min="16" max="16" width="9.62962962962963" style="1" customWidth="1"/>
    <col min="17" max="16384" width="9" style="1"/>
  </cols>
  <sheetData>
    <row r="1" s="25" customFormat="1" ht="40.5" customHeight="1" spans="1:15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="25" customFormat="1" spans="1:15">
      <c r="A2" s="35" t="s">
        <v>1240</v>
      </c>
      <c r="B2" s="36" t="s">
        <v>34</v>
      </c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="25" customFormat="1" ht="36.75" customHeight="1" spans="1:15">
      <c r="A3" s="38" t="s">
        <v>35</v>
      </c>
      <c r="B3" s="39" t="s">
        <v>36</v>
      </c>
      <c r="C3" s="39" t="s">
        <v>37</v>
      </c>
      <c r="D3" s="40" t="s">
        <v>4</v>
      </c>
      <c r="E3" s="41"/>
      <c r="F3" s="41"/>
      <c r="G3" s="41"/>
      <c r="H3" s="41"/>
      <c r="I3" s="41"/>
      <c r="J3" s="41"/>
      <c r="K3" s="41"/>
      <c r="L3" s="53"/>
      <c r="M3" s="42" t="s">
        <v>38</v>
      </c>
      <c r="N3" s="54" t="s">
        <v>39</v>
      </c>
      <c r="O3" s="54" t="s">
        <v>40</v>
      </c>
    </row>
    <row r="4" s="25" customFormat="1" spans="1:15">
      <c r="A4" s="38"/>
      <c r="B4" s="39"/>
      <c r="C4" s="39"/>
      <c r="D4" s="42" t="s">
        <v>8</v>
      </c>
      <c r="E4" s="42" t="s">
        <v>9</v>
      </c>
      <c r="F4" s="42"/>
      <c r="G4" s="42"/>
      <c r="H4" s="42"/>
      <c r="I4" s="42" t="s">
        <v>10</v>
      </c>
      <c r="J4" s="42"/>
      <c r="K4" s="42"/>
      <c r="L4" s="42"/>
      <c r="M4" s="42"/>
      <c r="N4" s="54"/>
      <c r="O4" s="54"/>
    </row>
    <row r="5" s="25" customFormat="1" spans="1:15">
      <c r="A5" s="38"/>
      <c r="B5" s="39"/>
      <c r="C5" s="39"/>
      <c r="D5" s="42"/>
      <c r="E5" s="42" t="s">
        <v>14</v>
      </c>
      <c r="F5" s="42" t="s">
        <v>11</v>
      </c>
      <c r="G5" s="42" t="s">
        <v>12</v>
      </c>
      <c r="H5" s="42" t="s">
        <v>13</v>
      </c>
      <c r="I5" s="42" t="s">
        <v>14</v>
      </c>
      <c r="J5" s="42" t="s">
        <v>11</v>
      </c>
      <c r="K5" s="42" t="s">
        <v>12</v>
      </c>
      <c r="L5" s="42" t="s">
        <v>13</v>
      </c>
      <c r="M5" s="42"/>
      <c r="N5" s="54"/>
      <c r="O5" s="54"/>
    </row>
    <row r="6" s="25" customFormat="1" spans="1:15">
      <c r="A6" s="38"/>
      <c r="B6" s="39"/>
      <c r="C6" s="39"/>
      <c r="D6" s="42"/>
      <c r="E6" s="42"/>
      <c r="F6" s="42"/>
      <c r="G6" s="42"/>
      <c r="H6" s="42"/>
      <c r="I6" s="42"/>
      <c r="J6" s="42"/>
      <c r="K6" s="42"/>
      <c r="L6" s="42"/>
      <c r="M6" s="42"/>
      <c r="N6" s="54"/>
      <c r="O6" s="54"/>
    </row>
    <row r="7" s="26" customFormat="1" ht="18" customHeight="1" spans="1:15">
      <c r="A7" s="43" t="s">
        <v>1240</v>
      </c>
      <c r="B7" s="44"/>
      <c r="C7" s="44" t="s">
        <v>8</v>
      </c>
      <c r="D7" s="45">
        <f>D8+D202+D425+D521+D798+D801+D805</f>
        <v>91571.2</v>
      </c>
      <c r="E7" s="45">
        <f t="shared" ref="E7:O7" si="0">E8+E202+E425+E521+E798+E801+E805</f>
        <v>91571.2</v>
      </c>
      <c r="F7" s="45">
        <f t="shared" si="0"/>
        <v>0</v>
      </c>
      <c r="G7" s="45">
        <f t="shared" si="0"/>
        <v>0</v>
      </c>
      <c r="H7" s="45">
        <f t="shared" si="0"/>
        <v>91571.2</v>
      </c>
      <c r="I7" s="45">
        <f t="shared" si="0"/>
        <v>0</v>
      </c>
      <c r="J7" s="45">
        <f t="shared" si="0"/>
        <v>0</v>
      </c>
      <c r="K7" s="45">
        <f t="shared" si="0"/>
        <v>0</v>
      </c>
      <c r="L7" s="45">
        <f t="shared" si="0"/>
        <v>0</v>
      </c>
      <c r="M7" s="45">
        <f t="shared" si="0"/>
        <v>1625388.8</v>
      </c>
      <c r="N7" s="45">
        <f t="shared" si="0"/>
        <v>206035.2</v>
      </c>
      <c r="O7" s="45">
        <f t="shared" si="0"/>
        <v>1419353.6</v>
      </c>
    </row>
    <row r="8" s="26" customFormat="1" ht="18" customHeight="1" spans="1:15">
      <c r="A8" s="43" t="s">
        <v>1241</v>
      </c>
      <c r="B8" s="44"/>
      <c r="C8" s="44" t="s">
        <v>14</v>
      </c>
      <c r="D8" s="45">
        <f>SUM(D9:D201)</f>
        <v>15236</v>
      </c>
      <c r="E8" s="45">
        <f t="shared" ref="E8:O8" si="1">SUM(E9:E201)</f>
        <v>15236</v>
      </c>
      <c r="F8" s="45">
        <f t="shared" si="1"/>
        <v>0</v>
      </c>
      <c r="G8" s="45">
        <f t="shared" si="1"/>
        <v>0</v>
      </c>
      <c r="H8" s="45">
        <f t="shared" si="1"/>
        <v>15236</v>
      </c>
      <c r="I8" s="45">
        <f t="shared" si="1"/>
        <v>0</v>
      </c>
      <c r="J8" s="45">
        <f t="shared" si="1"/>
        <v>0</v>
      </c>
      <c r="K8" s="45">
        <f t="shared" si="1"/>
        <v>0</v>
      </c>
      <c r="L8" s="45">
        <f t="shared" si="1"/>
        <v>0</v>
      </c>
      <c r="M8" s="45">
        <f t="shared" si="1"/>
        <v>270439</v>
      </c>
      <c r="N8" s="45">
        <f t="shared" si="1"/>
        <v>34281</v>
      </c>
      <c r="O8" s="45">
        <f t="shared" si="1"/>
        <v>236158</v>
      </c>
    </row>
    <row r="9" s="27" customFormat="1" ht="18" customHeight="1" spans="1:15">
      <c r="A9" s="46" t="s">
        <v>1241</v>
      </c>
      <c r="B9" s="47" t="s">
        <v>44</v>
      </c>
      <c r="C9" s="47" t="s">
        <v>1242</v>
      </c>
      <c r="D9" s="48">
        <f t="shared" ref="D9:D72" si="2">E9+I9</f>
        <v>24</v>
      </c>
      <c r="E9" s="48">
        <f t="shared" ref="E9:E72" si="3">F9+G9+H9</f>
        <v>24</v>
      </c>
      <c r="F9" s="48"/>
      <c r="G9" s="48"/>
      <c r="H9" s="48">
        <v>24</v>
      </c>
      <c r="I9" s="55">
        <f t="shared" ref="I9:I72" si="4">J9+K9+L9</f>
        <v>0</v>
      </c>
      <c r="J9" s="55"/>
      <c r="K9" s="55"/>
      <c r="L9" s="55"/>
      <c r="M9" s="56">
        <f t="shared" ref="M9:M72" si="5">D9*17.75</f>
        <v>426</v>
      </c>
      <c r="N9" s="56">
        <f t="shared" ref="N9:N72" si="6">D9*2.25</f>
        <v>54</v>
      </c>
      <c r="O9" s="56">
        <f t="shared" ref="O9:O72" si="7">M9-N9</f>
        <v>372</v>
      </c>
    </row>
    <row r="10" s="27" customFormat="1" ht="18" customHeight="1" spans="1:15">
      <c r="A10" s="46" t="s">
        <v>1241</v>
      </c>
      <c r="B10" s="47" t="s">
        <v>44</v>
      </c>
      <c r="C10" s="47" t="s">
        <v>1243</v>
      </c>
      <c r="D10" s="48">
        <f t="shared" si="2"/>
        <v>36</v>
      </c>
      <c r="E10" s="48">
        <f t="shared" si="3"/>
        <v>36</v>
      </c>
      <c r="F10" s="48"/>
      <c r="G10" s="48"/>
      <c r="H10" s="48">
        <v>36</v>
      </c>
      <c r="I10" s="55">
        <f t="shared" si="4"/>
        <v>0</v>
      </c>
      <c r="J10" s="55"/>
      <c r="K10" s="55"/>
      <c r="L10" s="55"/>
      <c r="M10" s="56">
        <f t="shared" si="5"/>
        <v>639</v>
      </c>
      <c r="N10" s="56">
        <f t="shared" si="6"/>
        <v>81</v>
      </c>
      <c r="O10" s="56">
        <f t="shared" si="7"/>
        <v>558</v>
      </c>
    </row>
    <row r="11" s="27" customFormat="1" ht="18" customHeight="1" spans="1:15">
      <c r="A11" s="46" t="s">
        <v>1241</v>
      </c>
      <c r="B11" s="47" t="s">
        <v>44</v>
      </c>
      <c r="C11" s="47" t="s">
        <v>1244</v>
      </c>
      <c r="D11" s="48">
        <f t="shared" si="2"/>
        <v>12</v>
      </c>
      <c r="E11" s="48">
        <f t="shared" si="3"/>
        <v>12</v>
      </c>
      <c r="F11" s="48"/>
      <c r="G11" s="48"/>
      <c r="H11" s="48">
        <v>12</v>
      </c>
      <c r="I11" s="55">
        <f t="shared" si="4"/>
        <v>0</v>
      </c>
      <c r="J11" s="55"/>
      <c r="K11" s="55"/>
      <c r="L11" s="55"/>
      <c r="M11" s="56">
        <f t="shared" si="5"/>
        <v>213</v>
      </c>
      <c r="N11" s="56">
        <f t="shared" si="6"/>
        <v>27</v>
      </c>
      <c r="O11" s="56">
        <f t="shared" si="7"/>
        <v>186</v>
      </c>
    </row>
    <row r="12" s="27" customFormat="1" ht="18" customHeight="1" spans="1:15">
      <c r="A12" s="46" t="s">
        <v>1241</v>
      </c>
      <c r="B12" s="47" t="s">
        <v>44</v>
      </c>
      <c r="C12" s="47" t="s">
        <v>1245</v>
      </c>
      <c r="D12" s="48">
        <f t="shared" si="2"/>
        <v>72</v>
      </c>
      <c r="E12" s="48">
        <f t="shared" si="3"/>
        <v>72</v>
      </c>
      <c r="F12" s="48"/>
      <c r="G12" s="48"/>
      <c r="H12" s="48">
        <v>72</v>
      </c>
      <c r="I12" s="55">
        <f t="shared" si="4"/>
        <v>0</v>
      </c>
      <c r="J12" s="55"/>
      <c r="K12" s="55"/>
      <c r="L12" s="55"/>
      <c r="M12" s="56">
        <f t="shared" si="5"/>
        <v>1278</v>
      </c>
      <c r="N12" s="56">
        <f t="shared" si="6"/>
        <v>162</v>
      </c>
      <c r="O12" s="56">
        <f t="shared" si="7"/>
        <v>1116</v>
      </c>
    </row>
    <row r="13" s="27" customFormat="1" ht="18" customHeight="1" spans="1:15">
      <c r="A13" s="46" t="s">
        <v>1241</v>
      </c>
      <c r="B13" s="47" t="s">
        <v>44</v>
      </c>
      <c r="C13" s="47" t="s">
        <v>1246</v>
      </c>
      <c r="D13" s="48">
        <f t="shared" si="2"/>
        <v>12</v>
      </c>
      <c r="E13" s="48">
        <f t="shared" si="3"/>
        <v>12</v>
      </c>
      <c r="F13" s="48"/>
      <c r="G13" s="48"/>
      <c r="H13" s="48">
        <v>12</v>
      </c>
      <c r="I13" s="55">
        <f t="shared" si="4"/>
        <v>0</v>
      </c>
      <c r="J13" s="55"/>
      <c r="K13" s="55"/>
      <c r="L13" s="55"/>
      <c r="M13" s="56">
        <f t="shared" si="5"/>
        <v>213</v>
      </c>
      <c r="N13" s="56">
        <f t="shared" si="6"/>
        <v>27</v>
      </c>
      <c r="O13" s="56">
        <f t="shared" si="7"/>
        <v>186</v>
      </c>
    </row>
    <row r="14" s="27" customFormat="1" ht="18" customHeight="1" spans="1:15">
      <c r="A14" s="46" t="s">
        <v>1241</v>
      </c>
      <c r="B14" s="47" t="s">
        <v>44</v>
      </c>
      <c r="C14" s="47" t="s">
        <v>1247</v>
      </c>
      <c r="D14" s="48">
        <f t="shared" si="2"/>
        <v>48</v>
      </c>
      <c r="E14" s="48">
        <f t="shared" si="3"/>
        <v>48</v>
      </c>
      <c r="F14" s="48"/>
      <c r="G14" s="48"/>
      <c r="H14" s="48">
        <v>48</v>
      </c>
      <c r="I14" s="55">
        <f t="shared" si="4"/>
        <v>0</v>
      </c>
      <c r="J14" s="55"/>
      <c r="K14" s="55"/>
      <c r="L14" s="55"/>
      <c r="M14" s="56">
        <f t="shared" si="5"/>
        <v>852</v>
      </c>
      <c r="N14" s="56">
        <f t="shared" si="6"/>
        <v>108</v>
      </c>
      <c r="O14" s="56">
        <f t="shared" si="7"/>
        <v>744</v>
      </c>
    </row>
    <row r="15" s="27" customFormat="1" ht="18" customHeight="1" spans="1:15">
      <c r="A15" s="46" t="s">
        <v>1241</v>
      </c>
      <c r="B15" s="47" t="s">
        <v>44</v>
      </c>
      <c r="C15" s="47" t="s">
        <v>1248</v>
      </c>
      <c r="D15" s="48">
        <f t="shared" si="2"/>
        <v>84</v>
      </c>
      <c r="E15" s="48">
        <f t="shared" si="3"/>
        <v>84</v>
      </c>
      <c r="F15" s="48"/>
      <c r="G15" s="48"/>
      <c r="H15" s="48">
        <v>84</v>
      </c>
      <c r="I15" s="55">
        <f t="shared" si="4"/>
        <v>0</v>
      </c>
      <c r="J15" s="55"/>
      <c r="K15" s="55"/>
      <c r="L15" s="55"/>
      <c r="M15" s="56">
        <f t="shared" si="5"/>
        <v>1491</v>
      </c>
      <c r="N15" s="56">
        <f t="shared" si="6"/>
        <v>189</v>
      </c>
      <c r="O15" s="56">
        <f t="shared" si="7"/>
        <v>1302</v>
      </c>
    </row>
    <row r="16" s="27" customFormat="1" ht="18" customHeight="1" spans="1:15">
      <c r="A16" s="46" t="s">
        <v>1241</v>
      </c>
      <c r="B16" s="47" t="s">
        <v>44</v>
      </c>
      <c r="C16" s="47" t="s">
        <v>1249</v>
      </c>
      <c r="D16" s="48">
        <f t="shared" si="2"/>
        <v>36</v>
      </c>
      <c r="E16" s="48">
        <f t="shared" si="3"/>
        <v>36</v>
      </c>
      <c r="F16" s="48"/>
      <c r="G16" s="48"/>
      <c r="H16" s="48">
        <v>36</v>
      </c>
      <c r="I16" s="55">
        <f t="shared" si="4"/>
        <v>0</v>
      </c>
      <c r="J16" s="55"/>
      <c r="K16" s="55"/>
      <c r="L16" s="55"/>
      <c r="M16" s="56">
        <f t="shared" si="5"/>
        <v>639</v>
      </c>
      <c r="N16" s="56">
        <f t="shared" si="6"/>
        <v>81</v>
      </c>
      <c r="O16" s="56">
        <f t="shared" si="7"/>
        <v>558</v>
      </c>
    </row>
    <row r="17" s="27" customFormat="1" ht="18" customHeight="1" spans="1:15">
      <c r="A17" s="46" t="s">
        <v>1241</v>
      </c>
      <c r="B17" s="47" t="s">
        <v>44</v>
      </c>
      <c r="C17" s="47" t="s">
        <v>1250</v>
      </c>
      <c r="D17" s="48">
        <f t="shared" si="2"/>
        <v>198</v>
      </c>
      <c r="E17" s="48">
        <f t="shared" si="3"/>
        <v>198</v>
      </c>
      <c r="F17" s="48"/>
      <c r="G17" s="48"/>
      <c r="H17" s="48">
        <v>198</v>
      </c>
      <c r="I17" s="55">
        <f t="shared" si="4"/>
        <v>0</v>
      </c>
      <c r="J17" s="55"/>
      <c r="K17" s="55"/>
      <c r="L17" s="55"/>
      <c r="M17" s="56">
        <f t="shared" si="5"/>
        <v>3514.5</v>
      </c>
      <c r="N17" s="56">
        <f t="shared" si="6"/>
        <v>445.5</v>
      </c>
      <c r="O17" s="56">
        <f t="shared" si="7"/>
        <v>3069</v>
      </c>
    </row>
    <row r="18" s="27" customFormat="1" ht="18" customHeight="1" spans="1:15">
      <c r="A18" s="46" t="s">
        <v>1241</v>
      </c>
      <c r="B18" s="47" t="s">
        <v>44</v>
      </c>
      <c r="C18" s="47" t="s">
        <v>1251</v>
      </c>
      <c r="D18" s="48">
        <f t="shared" si="2"/>
        <v>24</v>
      </c>
      <c r="E18" s="48">
        <f t="shared" si="3"/>
        <v>24</v>
      </c>
      <c r="F18" s="48"/>
      <c r="G18" s="48"/>
      <c r="H18" s="48">
        <v>24</v>
      </c>
      <c r="I18" s="55">
        <f t="shared" si="4"/>
        <v>0</v>
      </c>
      <c r="J18" s="55"/>
      <c r="K18" s="55"/>
      <c r="L18" s="55"/>
      <c r="M18" s="56">
        <f t="shared" si="5"/>
        <v>426</v>
      </c>
      <c r="N18" s="56">
        <f t="shared" si="6"/>
        <v>54</v>
      </c>
      <c r="O18" s="56">
        <f t="shared" si="7"/>
        <v>372</v>
      </c>
    </row>
    <row r="19" s="27" customFormat="1" ht="18" customHeight="1" spans="1:15">
      <c r="A19" s="46" t="s">
        <v>1241</v>
      </c>
      <c r="B19" s="47" t="s">
        <v>44</v>
      </c>
      <c r="C19" s="47" t="s">
        <v>1252</v>
      </c>
      <c r="D19" s="48">
        <f t="shared" si="2"/>
        <v>100</v>
      </c>
      <c r="E19" s="48">
        <f t="shared" si="3"/>
        <v>100</v>
      </c>
      <c r="F19" s="48"/>
      <c r="G19" s="48"/>
      <c r="H19" s="48">
        <v>100</v>
      </c>
      <c r="I19" s="55">
        <f t="shared" si="4"/>
        <v>0</v>
      </c>
      <c r="J19" s="55"/>
      <c r="K19" s="55"/>
      <c r="L19" s="55"/>
      <c r="M19" s="56">
        <f t="shared" si="5"/>
        <v>1775</v>
      </c>
      <c r="N19" s="56">
        <f t="shared" si="6"/>
        <v>225</v>
      </c>
      <c r="O19" s="56">
        <f t="shared" si="7"/>
        <v>1550</v>
      </c>
    </row>
    <row r="20" s="27" customFormat="1" ht="18" customHeight="1" spans="1:15">
      <c r="A20" s="46" t="s">
        <v>1241</v>
      </c>
      <c r="B20" s="47" t="s">
        <v>44</v>
      </c>
      <c r="C20" s="47" t="s">
        <v>1253</v>
      </c>
      <c r="D20" s="48">
        <f t="shared" si="2"/>
        <v>48</v>
      </c>
      <c r="E20" s="48">
        <f t="shared" si="3"/>
        <v>48</v>
      </c>
      <c r="F20" s="48"/>
      <c r="G20" s="48"/>
      <c r="H20" s="48">
        <v>48</v>
      </c>
      <c r="I20" s="55">
        <f t="shared" si="4"/>
        <v>0</v>
      </c>
      <c r="J20" s="55"/>
      <c r="K20" s="55"/>
      <c r="L20" s="55"/>
      <c r="M20" s="56">
        <f t="shared" si="5"/>
        <v>852</v>
      </c>
      <c r="N20" s="56">
        <f t="shared" si="6"/>
        <v>108</v>
      </c>
      <c r="O20" s="56">
        <f t="shared" si="7"/>
        <v>744</v>
      </c>
    </row>
    <row r="21" s="27" customFormat="1" ht="18" customHeight="1" spans="1:15">
      <c r="A21" s="46" t="s">
        <v>1241</v>
      </c>
      <c r="B21" s="47" t="s">
        <v>44</v>
      </c>
      <c r="C21" s="47" t="s">
        <v>1254</v>
      </c>
      <c r="D21" s="48">
        <f t="shared" si="2"/>
        <v>60</v>
      </c>
      <c r="E21" s="48">
        <f t="shared" si="3"/>
        <v>60</v>
      </c>
      <c r="F21" s="48"/>
      <c r="G21" s="48"/>
      <c r="H21" s="48">
        <v>60</v>
      </c>
      <c r="I21" s="55">
        <f t="shared" si="4"/>
        <v>0</v>
      </c>
      <c r="J21" s="55"/>
      <c r="K21" s="55"/>
      <c r="L21" s="55"/>
      <c r="M21" s="56">
        <f t="shared" si="5"/>
        <v>1065</v>
      </c>
      <c r="N21" s="56">
        <f t="shared" si="6"/>
        <v>135</v>
      </c>
      <c r="O21" s="56">
        <f t="shared" si="7"/>
        <v>930</v>
      </c>
    </row>
    <row r="22" s="27" customFormat="1" ht="18" customHeight="1" spans="1:15">
      <c r="A22" s="46" t="s">
        <v>1241</v>
      </c>
      <c r="B22" s="47" t="s">
        <v>44</v>
      </c>
      <c r="C22" s="47" t="s">
        <v>1255</v>
      </c>
      <c r="D22" s="48">
        <f t="shared" si="2"/>
        <v>33</v>
      </c>
      <c r="E22" s="48">
        <f t="shared" si="3"/>
        <v>33</v>
      </c>
      <c r="F22" s="48"/>
      <c r="G22" s="48"/>
      <c r="H22" s="48">
        <v>33</v>
      </c>
      <c r="I22" s="55">
        <f t="shared" si="4"/>
        <v>0</v>
      </c>
      <c r="J22" s="55"/>
      <c r="K22" s="55"/>
      <c r="L22" s="55"/>
      <c r="M22" s="56">
        <f t="shared" si="5"/>
        <v>585.75</v>
      </c>
      <c r="N22" s="56">
        <f t="shared" si="6"/>
        <v>74.25</v>
      </c>
      <c r="O22" s="56">
        <f t="shared" si="7"/>
        <v>511.5</v>
      </c>
    </row>
    <row r="23" s="27" customFormat="1" ht="18" customHeight="1" spans="1:15">
      <c r="A23" s="46" t="s">
        <v>1241</v>
      </c>
      <c r="B23" s="47" t="s">
        <v>44</v>
      </c>
      <c r="C23" s="47" t="s">
        <v>1256</v>
      </c>
      <c r="D23" s="48">
        <f t="shared" si="2"/>
        <v>36</v>
      </c>
      <c r="E23" s="48">
        <f t="shared" si="3"/>
        <v>36</v>
      </c>
      <c r="F23" s="48"/>
      <c r="G23" s="48"/>
      <c r="H23" s="48">
        <v>36</v>
      </c>
      <c r="I23" s="55">
        <f t="shared" si="4"/>
        <v>0</v>
      </c>
      <c r="J23" s="55"/>
      <c r="K23" s="55"/>
      <c r="L23" s="55"/>
      <c r="M23" s="56">
        <f t="shared" si="5"/>
        <v>639</v>
      </c>
      <c r="N23" s="56">
        <f t="shared" si="6"/>
        <v>81</v>
      </c>
      <c r="O23" s="56">
        <f t="shared" si="7"/>
        <v>558</v>
      </c>
    </row>
    <row r="24" s="27" customFormat="1" ht="18" customHeight="1" spans="1:15">
      <c r="A24" s="46" t="s">
        <v>1241</v>
      </c>
      <c r="B24" s="47" t="s">
        <v>44</v>
      </c>
      <c r="C24" s="47" t="s">
        <v>1257</v>
      </c>
      <c r="D24" s="48">
        <f t="shared" si="2"/>
        <v>78</v>
      </c>
      <c r="E24" s="48">
        <f t="shared" si="3"/>
        <v>78</v>
      </c>
      <c r="F24" s="48"/>
      <c r="G24" s="48"/>
      <c r="H24" s="48">
        <v>78</v>
      </c>
      <c r="I24" s="55">
        <f t="shared" si="4"/>
        <v>0</v>
      </c>
      <c r="J24" s="55"/>
      <c r="K24" s="55"/>
      <c r="L24" s="55"/>
      <c r="M24" s="56">
        <f t="shared" si="5"/>
        <v>1384.5</v>
      </c>
      <c r="N24" s="56">
        <f t="shared" si="6"/>
        <v>175.5</v>
      </c>
      <c r="O24" s="56">
        <f t="shared" si="7"/>
        <v>1209</v>
      </c>
    </row>
    <row r="25" s="27" customFormat="1" ht="18" customHeight="1" spans="1:15">
      <c r="A25" s="46" t="s">
        <v>1241</v>
      </c>
      <c r="B25" s="47" t="s">
        <v>44</v>
      </c>
      <c r="C25" s="47" t="s">
        <v>1258</v>
      </c>
      <c r="D25" s="48">
        <f t="shared" si="2"/>
        <v>118</v>
      </c>
      <c r="E25" s="48">
        <f t="shared" si="3"/>
        <v>118</v>
      </c>
      <c r="F25" s="48"/>
      <c r="G25" s="48"/>
      <c r="H25" s="48">
        <v>118</v>
      </c>
      <c r="I25" s="55">
        <f t="shared" si="4"/>
        <v>0</v>
      </c>
      <c r="J25" s="55"/>
      <c r="K25" s="55"/>
      <c r="L25" s="55"/>
      <c r="M25" s="56">
        <f t="shared" si="5"/>
        <v>2094.5</v>
      </c>
      <c r="N25" s="56">
        <f t="shared" si="6"/>
        <v>265.5</v>
      </c>
      <c r="O25" s="56">
        <f t="shared" si="7"/>
        <v>1829</v>
      </c>
    </row>
    <row r="26" s="27" customFormat="1" ht="18" customHeight="1" spans="1:15">
      <c r="A26" s="46" t="s">
        <v>1241</v>
      </c>
      <c r="B26" s="47" t="s">
        <v>44</v>
      </c>
      <c r="C26" s="47" t="s">
        <v>1259</v>
      </c>
      <c r="D26" s="48">
        <f t="shared" si="2"/>
        <v>236</v>
      </c>
      <c r="E26" s="48">
        <f t="shared" si="3"/>
        <v>236</v>
      </c>
      <c r="F26" s="48"/>
      <c r="G26" s="48"/>
      <c r="H26" s="48">
        <v>236</v>
      </c>
      <c r="I26" s="55">
        <f t="shared" si="4"/>
        <v>0</v>
      </c>
      <c r="J26" s="55"/>
      <c r="K26" s="55"/>
      <c r="L26" s="55"/>
      <c r="M26" s="56">
        <f t="shared" si="5"/>
        <v>4189</v>
      </c>
      <c r="N26" s="56">
        <f t="shared" si="6"/>
        <v>531</v>
      </c>
      <c r="O26" s="56">
        <f t="shared" si="7"/>
        <v>3658</v>
      </c>
    </row>
    <row r="27" s="27" customFormat="1" ht="18" customHeight="1" spans="1:15">
      <c r="A27" s="46" t="s">
        <v>1241</v>
      </c>
      <c r="B27" s="47" t="s">
        <v>44</v>
      </c>
      <c r="C27" s="47" t="s">
        <v>1260</v>
      </c>
      <c r="D27" s="48">
        <f t="shared" si="2"/>
        <v>48</v>
      </c>
      <c r="E27" s="48">
        <f t="shared" si="3"/>
        <v>48</v>
      </c>
      <c r="F27" s="48"/>
      <c r="G27" s="48"/>
      <c r="H27" s="48">
        <v>48</v>
      </c>
      <c r="I27" s="55">
        <f t="shared" si="4"/>
        <v>0</v>
      </c>
      <c r="J27" s="55"/>
      <c r="K27" s="55"/>
      <c r="L27" s="55"/>
      <c r="M27" s="56">
        <f t="shared" si="5"/>
        <v>852</v>
      </c>
      <c r="N27" s="56">
        <f t="shared" si="6"/>
        <v>108</v>
      </c>
      <c r="O27" s="56">
        <f t="shared" si="7"/>
        <v>744</v>
      </c>
    </row>
    <row r="28" s="27" customFormat="1" ht="18" customHeight="1" spans="1:15">
      <c r="A28" s="46" t="s">
        <v>1241</v>
      </c>
      <c r="B28" s="47" t="s">
        <v>44</v>
      </c>
      <c r="C28" s="47" t="s">
        <v>1261</v>
      </c>
      <c r="D28" s="48">
        <f t="shared" si="2"/>
        <v>84</v>
      </c>
      <c r="E28" s="48">
        <f t="shared" si="3"/>
        <v>84</v>
      </c>
      <c r="F28" s="48"/>
      <c r="G28" s="48"/>
      <c r="H28" s="48">
        <v>84</v>
      </c>
      <c r="I28" s="55">
        <f t="shared" si="4"/>
        <v>0</v>
      </c>
      <c r="J28" s="55"/>
      <c r="K28" s="55"/>
      <c r="L28" s="55"/>
      <c r="M28" s="56">
        <f t="shared" si="5"/>
        <v>1491</v>
      </c>
      <c r="N28" s="56">
        <f t="shared" si="6"/>
        <v>189</v>
      </c>
      <c r="O28" s="56">
        <f t="shared" si="7"/>
        <v>1302</v>
      </c>
    </row>
    <row r="29" s="27" customFormat="1" ht="18" customHeight="1" spans="1:15">
      <c r="A29" s="46" t="s">
        <v>1241</v>
      </c>
      <c r="B29" s="47" t="s">
        <v>44</v>
      </c>
      <c r="C29" s="47" t="s">
        <v>1262</v>
      </c>
      <c r="D29" s="48">
        <f t="shared" si="2"/>
        <v>48</v>
      </c>
      <c r="E29" s="48">
        <f t="shared" si="3"/>
        <v>48</v>
      </c>
      <c r="F29" s="48"/>
      <c r="G29" s="48"/>
      <c r="H29" s="48">
        <v>48</v>
      </c>
      <c r="I29" s="55">
        <f t="shared" si="4"/>
        <v>0</v>
      </c>
      <c r="J29" s="55"/>
      <c r="K29" s="55"/>
      <c r="L29" s="55"/>
      <c r="M29" s="56">
        <f t="shared" si="5"/>
        <v>852</v>
      </c>
      <c r="N29" s="56">
        <f t="shared" si="6"/>
        <v>108</v>
      </c>
      <c r="O29" s="56">
        <f t="shared" si="7"/>
        <v>744</v>
      </c>
    </row>
    <row r="30" s="27" customFormat="1" ht="18" customHeight="1" spans="1:15">
      <c r="A30" s="46" t="s">
        <v>1241</v>
      </c>
      <c r="B30" s="47" t="s">
        <v>44</v>
      </c>
      <c r="C30" s="47" t="s">
        <v>1263</v>
      </c>
      <c r="D30" s="48">
        <f t="shared" si="2"/>
        <v>60</v>
      </c>
      <c r="E30" s="48">
        <f t="shared" si="3"/>
        <v>60</v>
      </c>
      <c r="F30" s="48"/>
      <c r="G30" s="48"/>
      <c r="H30" s="48">
        <v>60</v>
      </c>
      <c r="I30" s="55">
        <f t="shared" si="4"/>
        <v>0</v>
      </c>
      <c r="J30" s="55"/>
      <c r="K30" s="55"/>
      <c r="L30" s="55"/>
      <c r="M30" s="56">
        <f t="shared" si="5"/>
        <v>1065</v>
      </c>
      <c r="N30" s="56">
        <f t="shared" si="6"/>
        <v>135</v>
      </c>
      <c r="O30" s="56">
        <f t="shared" si="7"/>
        <v>930</v>
      </c>
    </row>
    <row r="31" s="27" customFormat="1" ht="18" customHeight="1" spans="1:15">
      <c r="A31" s="46" t="s">
        <v>1241</v>
      </c>
      <c r="B31" s="47" t="s">
        <v>44</v>
      </c>
      <c r="C31" s="47" t="s">
        <v>1264</v>
      </c>
      <c r="D31" s="48">
        <f t="shared" si="2"/>
        <v>66</v>
      </c>
      <c r="E31" s="48">
        <f t="shared" si="3"/>
        <v>66</v>
      </c>
      <c r="F31" s="48"/>
      <c r="G31" s="48"/>
      <c r="H31" s="48">
        <v>66</v>
      </c>
      <c r="I31" s="55">
        <f t="shared" si="4"/>
        <v>0</v>
      </c>
      <c r="J31" s="55"/>
      <c r="K31" s="55"/>
      <c r="L31" s="55"/>
      <c r="M31" s="56">
        <f t="shared" si="5"/>
        <v>1171.5</v>
      </c>
      <c r="N31" s="56">
        <f t="shared" si="6"/>
        <v>148.5</v>
      </c>
      <c r="O31" s="56">
        <f t="shared" si="7"/>
        <v>1023</v>
      </c>
    </row>
    <row r="32" s="27" customFormat="1" ht="18" customHeight="1" spans="1:15">
      <c r="A32" s="46" t="s">
        <v>1241</v>
      </c>
      <c r="B32" s="47" t="s">
        <v>44</v>
      </c>
      <c r="C32" s="47" t="s">
        <v>1265</v>
      </c>
      <c r="D32" s="48">
        <f t="shared" si="2"/>
        <v>30</v>
      </c>
      <c r="E32" s="48">
        <f t="shared" si="3"/>
        <v>30</v>
      </c>
      <c r="F32" s="48"/>
      <c r="G32" s="48"/>
      <c r="H32" s="48">
        <v>30</v>
      </c>
      <c r="I32" s="55">
        <f t="shared" si="4"/>
        <v>0</v>
      </c>
      <c r="J32" s="55"/>
      <c r="K32" s="55"/>
      <c r="L32" s="55"/>
      <c r="M32" s="56">
        <f t="shared" si="5"/>
        <v>532.5</v>
      </c>
      <c r="N32" s="56">
        <f t="shared" si="6"/>
        <v>67.5</v>
      </c>
      <c r="O32" s="56">
        <f t="shared" si="7"/>
        <v>465</v>
      </c>
    </row>
    <row r="33" s="27" customFormat="1" ht="18" customHeight="1" spans="1:15">
      <c r="A33" s="46" t="s">
        <v>1241</v>
      </c>
      <c r="B33" s="47" t="s">
        <v>44</v>
      </c>
      <c r="C33" s="47" t="s">
        <v>1266</v>
      </c>
      <c r="D33" s="48">
        <f t="shared" si="2"/>
        <v>48</v>
      </c>
      <c r="E33" s="48">
        <f t="shared" si="3"/>
        <v>48</v>
      </c>
      <c r="F33" s="48"/>
      <c r="G33" s="48"/>
      <c r="H33" s="48">
        <v>48</v>
      </c>
      <c r="I33" s="55">
        <f t="shared" si="4"/>
        <v>0</v>
      </c>
      <c r="J33" s="55"/>
      <c r="K33" s="55"/>
      <c r="L33" s="55"/>
      <c r="M33" s="56">
        <f t="shared" si="5"/>
        <v>852</v>
      </c>
      <c r="N33" s="56">
        <f t="shared" si="6"/>
        <v>108</v>
      </c>
      <c r="O33" s="56">
        <f t="shared" si="7"/>
        <v>744</v>
      </c>
    </row>
    <row r="34" s="27" customFormat="1" ht="18" customHeight="1" spans="1:15">
      <c r="A34" s="46" t="s">
        <v>1241</v>
      </c>
      <c r="B34" s="46" t="s">
        <v>44</v>
      </c>
      <c r="C34" s="47" t="s">
        <v>1267</v>
      </c>
      <c r="D34" s="48">
        <f t="shared" si="2"/>
        <v>80</v>
      </c>
      <c r="E34" s="48">
        <f t="shared" si="3"/>
        <v>80</v>
      </c>
      <c r="F34" s="48"/>
      <c r="G34" s="48"/>
      <c r="H34" s="48">
        <v>80</v>
      </c>
      <c r="I34" s="55">
        <f t="shared" si="4"/>
        <v>0</v>
      </c>
      <c r="J34" s="55"/>
      <c r="K34" s="55"/>
      <c r="L34" s="55"/>
      <c r="M34" s="56">
        <f t="shared" si="5"/>
        <v>1420</v>
      </c>
      <c r="N34" s="56">
        <f t="shared" si="6"/>
        <v>180</v>
      </c>
      <c r="O34" s="56">
        <f t="shared" si="7"/>
        <v>1240</v>
      </c>
    </row>
    <row r="35" s="27" customFormat="1" ht="18" customHeight="1" spans="1:15">
      <c r="A35" s="46" t="s">
        <v>1241</v>
      </c>
      <c r="B35" s="46" t="s">
        <v>44</v>
      </c>
      <c r="C35" s="47" t="s">
        <v>1268</v>
      </c>
      <c r="D35" s="48">
        <f t="shared" si="2"/>
        <v>39</v>
      </c>
      <c r="E35" s="48">
        <f t="shared" si="3"/>
        <v>39</v>
      </c>
      <c r="F35" s="48"/>
      <c r="G35" s="48"/>
      <c r="H35" s="48">
        <v>39</v>
      </c>
      <c r="I35" s="55">
        <f t="shared" si="4"/>
        <v>0</v>
      </c>
      <c r="J35" s="55"/>
      <c r="K35" s="55"/>
      <c r="L35" s="55"/>
      <c r="M35" s="56">
        <f t="shared" si="5"/>
        <v>692.25</v>
      </c>
      <c r="N35" s="56">
        <f t="shared" si="6"/>
        <v>87.75</v>
      </c>
      <c r="O35" s="56">
        <f t="shared" si="7"/>
        <v>604.5</v>
      </c>
    </row>
    <row r="36" s="27" customFormat="1" ht="18" customHeight="1" spans="1:15">
      <c r="A36" s="46" t="s">
        <v>1241</v>
      </c>
      <c r="B36" s="47" t="s">
        <v>44</v>
      </c>
      <c r="C36" s="47" t="s">
        <v>1269</v>
      </c>
      <c r="D36" s="48">
        <f t="shared" si="2"/>
        <v>42</v>
      </c>
      <c r="E36" s="48">
        <f t="shared" si="3"/>
        <v>42</v>
      </c>
      <c r="F36" s="49"/>
      <c r="G36" s="48"/>
      <c r="H36" s="48">
        <v>42</v>
      </c>
      <c r="I36" s="55">
        <f t="shared" si="4"/>
        <v>0</v>
      </c>
      <c r="J36" s="55"/>
      <c r="K36" s="55"/>
      <c r="L36" s="55"/>
      <c r="M36" s="56">
        <f t="shared" si="5"/>
        <v>745.5</v>
      </c>
      <c r="N36" s="56">
        <f t="shared" si="6"/>
        <v>94.5</v>
      </c>
      <c r="O36" s="56">
        <f t="shared" si="7"/>
        <v>651</v>
      </c>
    </row>
    <row r="37" s="27" customFormat="1" ht="18" customHeight="1" spans="1:15">
      <c r="A37" s="46" t="s">
        <v>1241</v>
      </c>
      <c r="B37" s="47" t="s">
        <v>44</v>
      </c>
      <c r="C37" s="47" t="s">
        <v>1270</v>
      </c>
      <c r="D37" s="48">
        <f t="shared" si="2"/>
        <v>39</v>
      </c>
      <c r="E37" s="48">
        <f t="shared" si="3"/>
        <v>39</v>
      </c>
      <c r="F37" s="49"/>
      <c r="G37" s="48"/>
      <c r="H37" s="48">
        <v>39</v>
      </c>
      <c r="I37" s="55">
        <f t="shared" si="4"/>
        <v>0</v>
      </c>
      <c r="J37" s="55"/>
      <c r="K37" s="55"/>
      <c r="L37" s="55"/>
      <c r="M37" s="56">
        <f t="shared" si="5"/>
        <v>692.25</v>
      </c>
      <c r="N37" s="56">
        <f t="shared" si="6"/>
        <v>87.75</v>
      </c>
      <c r="O37" s="56">
        <f t="shared" si="7"/>
        <v>604.5</v>
      </c>
    </row>
    <row r="38" s="27" customFormat="1" ht="18" customHeight="1" spans="1:15">
      <c r="A38" s="46" t="s">
        <v>1241</v>
      </c>
      <c r="B38" s="47" t="s">
        <v>44</v>
      </c>
      <c r="C38" s="47" t="s">
        <v>1271</v>
      </c>
      <c r="D38" s="48">
        <f t="shared" si="2"/>
        <v>84</v>
      </c>
      <c r="E38" s="48">
        <f t="shared" si="3"/>
        <v>84</v>
      </c>
      <c r="F38" s="49"/>
      <c r="G38" s="48"/>
      <c r="H38" s="48">
        <v>84</v>
      </c>
      <c r="I38" s="55">
        <f t="shared" si="4"/>
        <v>0</v>
      </c>
      <c r="J38" s="55"/>
      <c r="K38" s="55"/>
      <c r="L38" s="55"/>
      <c r="M38" s="56">
        <f t="shared" si="5"/>
        <v>1491</v>
      </c>
      <c r="N38" s="56">
        <f t="shared" si="6"/>
        <v>189</v>
      </c>
      <c r="O38" s="56">
        <f t="shared" si="7"/>
        <v>1302</v>
      </c>
    </row>
    <row r="39" s="27" customFormat="1" ht="18" customHeight="1" spans="1:15">
      <c r="A39" s="46" t="s">
        <v>1241</v>
      </c>
      <c r="B39" s="47" t="s">
        <v>44</v>
      </c>
      <c r="C39" s="47" t="s">
        <v>1272</v>
      </c>
      <c r="D39" s="48">
        <f t="shared" si="2"/>
        <v>36</v>
      </c>
      <c r="E39" s="48">
        <f t="shared" si="3"/>
        <v>36</v>
      </c>
      <c r="F39" s="49"/>
      <c r="G39" s="48"/>
      <c r="H39" s="48">
        <v>36</v>
      </c>
      <c r="I39" s="55">
        <f t="shared" si="4"/>
        <v>0</v>
      </c>
      <c r="J39" s="55"/>
      <c r="K39" s="55"/>
      <c r="L39" s="55"/>
      <c r="M39" s="56">
        <f t="shared" si="5"/>
        <v>639</v>
      </c>
      <c r="N39" s="56">
        <f t="shared" si="6"/>
        <v>81</v>
      </c>
      <c r="O39" s="56">
        <f t="shared" si="7"/>
        <v>558</v>
      </c>
    </row>
    <row r="40" s="27" customFormat="1" ht="18" customHeight="1" spans="1:15">
      <c r="A40" s="46" t="s">
        <v>1241</v>
      </c>
      <c r="B40" s="47" t="s">
        <v>44</v>
      </c>
      <c r="C40" s="47" t="s">
        <v>1273</v>
      </c>
      <c r="D40" s="48">
        <f t="shared" si="2"/>
        <v>33</v>
      </c>
      <c r="E40" s="48">
        <f t="shared" si="3"/>
        <v>33</v>
      </c>
      <c r="F40" s="49"/>
      <c r="G40" s="48"/>
      <c r="H40" s="48">
        <v>33</v>
      </c>
      <c r="I40" s="55">
        <f t="shared" si="4"/>
        <v>0</v>
      </c>
      <c r="J40" s="55"/>
      <c r="K40" s="55"/>
      <c r="L40" s="55"/>
      <c r="M40" s="56">
        <f t="shared" si="5"/>
        <v>585.75</v>
      </c>
      <c r="N40" s="56">
        <f t="shared" si="6"/>
        <v>74.25</v>
      </c>
      <c r="O40" s="56">
        <f t="shared" si="7"/>
        <v>511.5</v>
      </c>
    </row>
    <row r="41" s="27" customFormat="1" ht="18" customHeight="1" spans="1:15">
      <c r="A41" s="50" t="s">
        <v>1241</v>
      </c>
      <c r="B41" s="51" t="s">
        <v>44</v>
      </c>
      <c r="C41" s="51" t="s">
        <v>1274</v>
      </c>
      <c r="D41" s="52">
        <f t="shared" si="2"/>
        <v>33</v>
      </c>
      <c r="E41" s="52">
        <f t="shared" si="3"/>
        <v>33</v>
      </c>
      <c r="F41" s="49"/>
      <c r="G41" s="52"/>
      <c r="H41" s="52">
        <v>33</v>
      </c>
      <c r="I41" s="57">
        <f t="shared" si="4"/>
        <v>0</v>
      </c>
      <c r="J41" s="57"/>
      <c r="K41" s="57"/>
      <c r="L41" s="57"/>
      <c r="M41" s="58">
        <f t="shared" si="5"/>
        <v>585.75</v>
      </c>
      <c r="N41" s="58">
        <f t="shared" si="6"/>
        <v>74.25</v>
      </c>
      <c r="O41" s="58">
        <f t="shared" si="7"/>
        <v>511.5</v>
      </c>
    </row>
    <row r="42" s="27" customFormat="1" ht="18" customHeight="1" spans="1:15">
      <c r="A42" s="46" t="s">
        <v>1241</v>
      </c>
      <c r="B42" s="47" t="s">
        <v>44</v>
      </c>
      <c r="C42" s="47" t="s">
        <v>1275</v>
      </c>
      <c r="D42" s="48">
        <f t="shared" si="2"/>
        <v>72</v>
      </c>
      <c r="E42" s="48">
        <f t="shared" si="3"/>
        <v>72</v>
      </c>
      <c r="F42" s="49"/>
      <c r="G42" s="48"/>
      <c r="H42" s="48">
        <v>72</v>
      </c>
      <c r="I42" s="55">
        <f t="shared" si="4"/>
        <v>0</v>
      </c>
      <c r="J42" s="55"/>
      <c r="K42" s="55"/>
      <c r="L42" s="55"/>
      <c r="M42" s="56">
        <f t="shared" si="5"/>
        <v>1278</v>
      </c>
      <c r="N42" s="56">
        <f t="shared" si="6"/>
        <v>162</v>
      </c>
      <c r="O42" s="56">
        <f t="shared" si="7"/>
        <v>1116</v>
      </c>
    </row>
    <row r="43" s="27" customFormat="1" ht="18" customHeight="1" spans="1:15">
      <c r="A43" s="46" t="s">
        <v>1241</v>
      </c>
      <c r="B43" s="47" t="s">
        <v>44</v>
      </c>
      <c r="C43" s="47" t="s">
        <v>1276</v>
      </c>
      <c r="D43" s="48">
        <f t="shared" si="2"/>
        <v>48</v>
      </c>
      <c r="E43" s="48">
        <f t="shared" si="3"/>
        <v>48</v>
      </c>
      <c r="F43" s="48"/>
      <c r="G43" s="48"/>
      <c r="H43" s="48">
        <v>48</v>
      </c>
      <c r="I43" s="55">
        <f t="shared" si="4"/>
        <v>0</v>
      </c>
      <c r="J43" s="55"/>
      <c r="K43" s="55"/>
      <c r="L43" s="55"/>
      <c r="M43" s="56">
        <f t="shared" si="5"/>
        <v>852</v>
      </c>
      <c r="N43" s="56">
        <f t="shared" si="6"/>
        <v>108</v>
      </c>
      <c r="O43" s="56">
        <f t="shared" si="7"/>
        <v>744</v>
      </c>
    </row>
    <row r="44" s="27" customFormat="1" ht="18" customHeight="1" spans="1:15">
      <c r="A44" s="46" t="s">
        <v>1241</v>
      </c>
      <c r="B44" s="47" t="s">
        <v>44</v>
      </c>
      <c r="C44" s="47" t="s">
        <v>1277</v>
      </c>
      <c r="D44" s="48">
        <f t="shared" si="2"/>
        <v>33</v>
      </c>
      <c r="E44" s="48">
        <f t="shared" si="3"/>
        <v>33</v>
      </c>
      <c r="F44" s="49"/>
      <c r="G44" s="48"/>
      <c r="H44" s="48">
        <v>33</v>
      </c>
      <c r="I44" s="55">
        <f t="shared" si="4"/>
        <v>0</v>
      </c>
      <c r="J44" s="55"/>
      <c r="K44" s="55"/>
      <c r="L44" s="55"/>
      <c r="M44" s="56">
        <f t="shared" si="5"/>
        <v>585.75</v>
      </c>
      <c r="N44" s="56">
        <f t="shared" si="6"/>
        <v>74.25</v>
      </c>
      <c r="O44" s="56">
        <f t="shared" si="7"/>
        <v>511.5</v>
      </c>
    </row>
    <row r="45" s="27" customFormat="1" ht="18" customHeight="1" spans="1:15">
      <c r="A45" s="46" t="s">
        <v>1241</v>
      </c>
      <c r="B45" s="47" t="s">
        <v>44</v>
      </c>
      <c r="C45" s="47" t="s">
        <v>1278</v>
      </c>
      <c r="D45" s="48">
        <f t="shared" si="2"/>
        <v>84</v>
      </c>
      <c r="E45" s="48">
        <f t="shared" si="3"/>
        <v>84</v>
      </c>
      <c r="F45" s="48"/>
      <c r="G45" s="48"/>
      <c r="H45" s="48">
        <v>84</v>
      </c>
      <c r="I45" s="55">
        <f t="shared" si="4"/>
        <v>0</v>
      </c>
      <c r="J45" s="55"/>
      <c r="K45" s="55"/>
      <c r="L45" s="55"/>
      <c r="M45" s="56">
        <f t="shared" si="5"/>
        <v>1491</v>
      </c>
      <c r="N45" s="56">
        <f t="shared" si="6"/>
        <v>189</v>
      </c>
      <c r="O45" s="56">
        <f t="shared" si="7"/>
        <v>1302</v>
      </c>
    </row>
    <row r="46" s="27" customFormat="1" ht="18" customHeight="1" spans="1:15">
      <c r="A46" s="46" t="s">
        <v>1241</v>
      </c>
      <c r="B46" s="47" t="s">
        <v>44</v>
      </c>
      <c r="C46" s="47" t="s">
        <v>1279</v>
      </c>
      <c r="D46" s="48">
        <f t="shared" si="2"/>
        <v>36</v>
      </c>
      <c r="E46" s="48">
        <f t="shared" si="3"/>
        <v>36</v>
      </c>
      <c r="F46" s="48"/>
      <c r="G46" s="48"/>
      <c r="H46" s="48">
        <v>36</v>
      </c>
      <c r="I46" s="55">
        <f t="shared" si="4"/>
        <v>0</v>
      </c>
      <c r="J46" s="55"/>
      <c r="K46" s="55"/>
      <c r="L46" s="55"/>
      <c r="M46" s="56">
        <f t="shared" si="5"/>
        <v>639</v>
      </c>
      <c r="N46" s="56">
        <f t="shared" si="6"/>
        <v>81</v>
      </c>
      <c r="O46" s="56">
        <f t="shared" si="7"/>
        <v>558</v>
      </c>
    </row>
    <row r="47" s="27" customFormat="1" ht="18" customHeight="1" spans="1:15">
      <c r="A47" s="46" t="s">
        <v>1241</v>
      </c>
      <c r="B47" s="47" t="s">
        <v>44</v>
      </c>
      <c r="C47" s="47" t="s">
        <v>1280</v>
      </c>
      <c r="D47" s="48">
        <f t="shared" si="2"/>
        <v>72</v>
      </c>
      <c r="E47" s="48">
        <f t="shared" si="3"/>
        <v>72</v>
      </c>
      <c r="F47" s="48"/>
      <c r="G47" s="48"/>
      <c r="H47" s="48">
        <v>72</v>
      </c>
      <c r="I47" s="55">
        <f t="shared" si="4"/>
        <v>0</v>
      </c>
      <c r="J47" s="55"/>
      <c r="K47" s="55"/>
      <c r="L47" s="55"/>
      <c r="M47" s="56">
        <f t="shared" si="5"/>
        <v>1278</v>
      </c>
      <c r="N47" s="56">
        <f t="shared" si="6"/>
        <v>162</v>
      </c>
      <c r="O47" s="56">
        <f t="shared" si="7"/>
        <v>1116</v>
      </c>
    </row>
    <row r="48" s="27" customFormat="1" ht="18" customHeight="1" spans="1:15">
      <c r="A48" s="46" t="s">
        <v>1241</v>
      </c>
      <c r="B48" s="47" t="s">
        <v>44</v>
      </c>
      <c r="C48" s="47" t="s">
        <v>1281</v>
      </c>
      <c r="D48" s="48">
        <f t="shared" si="2"/>
        <v>48</v>
      </c>
      <c r="E48" s="48">
        <f t="shared" si="3"/>
        <v>48</v>
      </c>
      <c r="F48" s="48"/>
      <c r="G48" s="48"/>
      <c r="H48" s="48">
        <v>48</v>
      </c>
      <c r="I48" s="55">
        <f t="shared" si="4"/>
        <v>0</v>
      </c>
      <c r="J48" s="55"/>
      <c r="K48" s="55"/>
      <c r="L48" s="55"/>
      <c r="M48" s="56">
        <f t="shared" si="5"/>
        <v>852</v>
      </c>
      <c r="N48" s="56">
        <f t="shared" si="6"/>
        <v>108</v>
      </c>
      <c r="O48" s="56">
        <f t="shared" si="7"/>
        <v>744</v>
      </c>
    </row>
    <row r="49" s="27" customFormat="1" ht="18" customHeight="1" spans="1:15">
      <c r="A49" s="46" t="s">
        <v>1241</v>
      </c>
      <c r="B49" s="47" t="s">
        <v>44</v>
      </c>
      <c r="C49" s="47" t="s">
        <v>262</v>
      </c>
      <c r="D49" s="48">
        <f t="shared" si="2"/>
        <v>28</v>
      </c>
      <c r="E49" s="48">
        <f t="shared" si="3"/>
        <v>28</v>
      </c>
      <c r="F49" s="48"/>
      <c r="G49" s="48"/>
      <c r="H49" s="48">
        <v>28</v>
      </c>
      <c r="I49" s="55">
        <f t="shared" si="4"/>
        <v>0</v>
      </c>
      <c r="J49" s="55"/>
      <c r="K49" s="55"/>
      <c r="L49" s="55"/>
      <c r="M49" s="56">
        <f t="shared" si="5"/>
        <v>497</v>
      </c>
      <c r="N49" s="56">
        <f t="shared" si="6"/>
        <v>63</v>
      </c>
      <c r="O49" s="56">
        <f t="shared" si="7"/>
        <v>434</v>
      </c>
    </row>
    <row r="50" s="27" customFormat="1" ht="18" customHeight="1" spans="1:15">
      <c r="A50" s="46" t="s">
        <v>1241</v>
      </c>
      <c r="B50" s="47" t="s">
        <v>44</v>
      </c>
      <c r="C50" s="47" t="s">
        <v>1282</v>
      </c>
      <c r="D50" s="48">
        <f t="shared" si="2"/>
        <v>28</v>
      </c>
      <c r="E50" s="48">
        <f t="shared" si="3"/>
        <v>28</v>
      </c>
      <c r="F50" s="48"/>
      <c r="G50" s="48"/>
      <c r="H50" s="48">
        <v>28</v>
      </c>
      <c r="I50" s="55">
        <f t="shared" si="4"/>
        <v>0</v>
      </c>
      <c r="J50" s="55"/>
      <c r="K50" s="55"/>
      <c r="L50" s="55"/>
      <c r="M50" s="56">
        <f t="shared" si="5"/>
        <v>497</v>
      </c>
      <c r="N50" s="56">
        <f t="shared" si="6"/>
        <v>63</v>
      </c>
      <c r="O50" s="56">
        <f t="shared" si="7"/>
        <v>434</v>
      </c>
    </row>
    <row r="51" s="27" customFormat="1" ht="18" customHeight="1" spans="1:15">
      <c r="A51" s="46" t="s">
        <v>1241</v>
      </c>
      <c r="B51" s="47" t="s">
        <v>44</v>
      </c>
      <c r="C51" s="47" t="s">
        <v>1283</v>
      </c>
      <c r="D51" s="48">
        <f t="shared" si="2"/>
        <v>70</v>
      </c>
      <c r="E51" s="48">
        <f t="shared" si="3"/>
        <v>70</v>
      </c>
      <c r="F51" s="48"/>
      <c r="G51" s="48"/>
      <c r="H51" s="48">
        <v>70</v>
      </c>
      <c r="I51" s="55">
        <f t="shared" si="4"/>
        <v>0</v>
      </c>
      <c r="J51" s="55"/>
      <c r="K51" s="55"/>
      <c r="L51" s="55"/>
      <c r="M51" s="56">
        <f t="shared" si="5"/>
        <v>1242.5</v>
      </c>
      <c r="N51" s="56">
        <f t="shared" si="6"/>
        <v>157.5</v>
      </c>
      <c r="O51" s="56">
        <f t="shared" si="7"/>
        <v>1085</v>
      </c>
    </row>
    <row r="52" s="27" customFormat="1" ht="18" customHeight="1" spans="1:15">
      <c r="A52" s="46" t="s">
        <v>1241</v>
      </c>
      <c r="B52" s="47" t="s">
        <v>44</v>
      </c>
      <c r="C52" s="47" t="s">
        <v>1284</v>
      </c>
      <c r="D52" s="48">
        <f t="shared" si="2"/>
        <v>60</v>
      </c>
      <c r="E52" s="48">
        <f t="shared" si="3"/>
        <v>60</v>
      </c>
      <c r="F52" s="48"/>
      <c r="G52" s="48"/>
      <c r="H52" s="48">
        <v>60</v>
      </c>
      <c r="I52" s="55">
        <f t="shared" si="4"/>
        <v>0</v>
      </c>
      <c r="J52" s="55"/>
      <c r="K52" s="55"/>
      <c r="L52" s="55"/>
      <c r="M52" s="56">
        <f t="shared" si="5"/>
        <v>1065</v>
      </c>
      <c r="N52" s="56">
        <f t="shared" si="6"/>
        <v>135</v>
      </c>
      <c r="O52" s="56">
        <f t="shared" si="7"/>
        <v>930</v>
      </c>
    </row>
    <row r="53" s="27" customFormat="1" ht="18" customHeight="1" spans="1:15">
      <c r="A53" s="46" t="s">
        <v>1241</v>
      </c>
      <c r="B53" s="47" t="s">
        <v>44</v>
      </c>
      <c r="C53" s="47" t="s">
        <v>1285</v>
      </c>
      <c r="D53" s="48">
        <f t="shared" si="2"/>
        <v>48</v>
      </c>
      <c r="E53" s="48">
        <f t="shared" si="3"/>
        <v>48</v>
      </c>
      <c r="F53" s="48"/>
      <c r="G53" s="48"/>
      <c r="H53" s="48">
        <v>48</v>
      </c>
      <c r="I53" s="55">
        <f t="shared" si="4"/>
        <v>0</v>
      </c>
      <c r="J53" s="55"/>
      <c r="K53" s="55"/>
      <c r="L53" s="55"/>
      <c r="M53" s="56">
        <f t="shared" si="5"/>
        <v>852</v>
      </c>
      <c r="N53" s="56">
        <f t="shared" si="6"/>
        <v>108</v>
      </c>
      <c r="O53" s="56">
        <f t="shared" si="7"/>
        <v>744</v>
      </c>
    </row>
    <row r="54" s="27" customFormat="1" ht="18" customHeight="1" spans="1:15">
      <c r="A54" s="46" t="s">
        <v>1241</v>
      </c>
      <c r="B54" s="47" t="s">
        <v>44</v>
      </c>
      <c r="C54" s="47" t="s">
        <v>1286</v>
      </c>
      <c r="D54" s="48">
        <f t="shared" si="2"/>
        <v>66</v>
      </c>
      <c r="E54" s="48">
        <f t="shared" si="3"/>
        <v>66</v>
      </c>
      <c r="F54" s="48"/>
      <c r="G54" s="48"/>
      <c r="H54" s="48">
        <v>66</v>
      </c>
      <c r="I54" s="55">
        <f t="shared" si="4"/>
        <v>0</v>
      </c>
      <c r="J54" s="55"/>
      <c r="K54" s="55"/>
      <c r="L54" s="55"/>
      <c r="M54" s="56">
        <f t="shared" si="5"/>
        <v>1171.5</v>
      </c>
      <c r="N54" s="56">
        <f t="shared" si="6"/>
        <v>148.5</v>
      </c>
      <c r="O54" s="56">
        <f t="shared" si="7"/>
        <v>1023</v>
      </c>
    </row>
    <row r="55" s="27" customFormat="1" ht="18" customHeight="1" spans="1:15">
      <c r="A55" s="46" t="s">
        <v>1241</v>
      </c>
      <c r="B55" s="47" t="s">
        <v>44</v>
      </c>
      <c r="C55" s="47" t="s">
        <v>1287</v>
      </c>
      <c r="D55" s="48">
        <f t="shared" si="2"/>
        <v>12</v>
      </c>
      <c r="E55" s="48">
        <f t="shared" si="3"/>
        <v>12</v>
      </c>
      <c r="F55" s="48"/>
      <c r="G55" s="48"/>
      <c r="H55" s="48">
        <v>12</v>
      </c>
      <c r="I55" s="55">
        <f t="shared" si="4"/>
        <v>0</v>
      </c>
      <c r="J55" s="55"/>
      <c r="K55" s="55"/>
      <c r="L55" s="55"/>
      <c r="M55" s="56">
        <f t="shared" si="5"/>
        <v>213</v>
      </c>
      <c r="N55" s="56">
        <f t="shared" si="6"/>
        <v>27</v>
      </c>
      <c r="O55" s="56">
        <f t="shared" si="7"/>
        <v>186</v>
      </c>
    </row>
    <row r="56" s="27" customFormat="1" ht="18" customHeight="1" spans="1:15">
      <c r="A56" s="46" t="s">
        <v>1241</v>
      </c>
      <c r="B56" s="47" t="s">
        <v>44</v>
      </c>
      <c r="C56" s="47" t="s">
        <v>1288</v>
      </c>
      <c r="D56" s="48">
        <f t="shared" si="2"/>
        <v>54</v>
      </c>
      <c r="E56" s="48">
        <f t="shared" si="3"/>
        <v>54</v>
      </c>
      <c r="F56" s="48"/>
      <c r="G56" s="48"/>
      <c r="H56" s="48">
        <v>54</v>
      </c>
      <c r="I56" s="55">
        <f t="shared" si="4"/>
        <v>0</v>
      </c>
      <c r="J56" s="55"/>
      <c r="K56" s="55"/>
      <c r="L56" s="55"/>
      <c r="M56" s="56">
        <f t="shared" si="5"/>
        <v>958.5</v>
      </c>
      <c r="N56" s="56">
        <f t="shared" si="6"/>
        <v>121.5</v>
      </c>
      <c r="O56" s="56">
        <f t="shared" si="7"/>
        <v>837</v>
      </c>
    </row>
    <row r="57" s="27" customFormat="1" ht="18" customHeight="1" spans="1:15">
      <c r="A57" s="46" t="s">
        <v>1241</v>
      </c>
      <c r="B57" s="47" t="s">
        <v>58</v>
      </c>
      <c r="C57" s="47" t="s">
        <v>1289</v>
      </c>
      <c r="D57" s="48">
        <f t="shared" si="2"/>
        <v>37</v>
      </c>
      <c r="E57" s="48">
        <f t="shared" si="3"/>
        <v>37</v>
      </c>
      <c r="F57" s="48"/>
      <c r="G57" s="48"/>
      <c r="H57" s="48">
        <v>37</v>
      </c>
      <c r="I57" s="55">
        <f t="shared" si="4"/>
        <v>0</v>
      </c>
      <c r="J57" s="55"/>
      <c r="K57" s="55"/>
      <c r="L57" s="55"/>
      <c r="M57" s="56">
        <f t="shared" si="5"/>
        <v>656.75</v>
      </c>
      <c r="N57" s="56">
        <f t="shared" si="6"/>
        <v>83.25</v>
      </c>
      <c r="O57" s="56">
        <f t="shared" si="7"/>
        <v>573.5</v>
      </c>
    </row>
    <row r="58" s="27" customFormat="1" ht="18" customHeight="1" spans="1:15">
      <c r="A58" s="46" t="s">
        <v>1241</v>
      </c>
      <c r="B58" s="47" t="s">
        <v>58</v>
      </c>
      <c r="C58" s="47" t="s">
        <v>1290</v>
      </c>
      <c r="D58" s="48">
        <f t="shared" si="2"/>
        <v>80</v>
      </c>
      <c r="E58" s="48">
        <f t="shared" si="3"/>
        <v>80</v>
      </c>
      <c r="F58" s="48"/>
      <c r="G58" s="48"/>
      <c r="H58" s="48">
        <v>80</v>
      </c>
      <c r="I58" s="55">
        <f t="shared" si="4"/>
        <v>0</v>
      </c>
      <c r="J58" s="55"/>
      <c r="K58" s="55"/>
      <c r="L58" s="55"/>
      <c r="M58" s="56">
        <f t="shared" si="5"/>
        <v>1420</v>
      </c>
      <c r="N58" s="56">
        <f t="shared" si="6"/>
        <v>180</v>
      </c>
      <c r="O58" s="56">
        <f t="shared" si="7"/>
        <v>1240</v>
      </c>
    </row>
    <row r="59" s="27" customFormat="1" ht="18" customHeight="1" spans="1:15">
      <c r="A59" s="46" t="s">
        <v>1241</v>
      </c>
      <c r="B59" s="47" t="s">
        <v>58</v>
      </c>
      <c r="C59" s="47" t="s">
        <v>1291</v>
      </c>
      <c r="D59" s="48">
        <f t="shared" si="2"/>
        <v>32</v>
      </c>
      <c r="E59" s="48">
        <f t="shared" si="3"/>
        <v>32</v>
      </c>
      <c r="F59" s="48"/>
      <c r="G59" s="48"/>
      <c r="H59" s="48">
        <v>32</v>
      </c>
      <c r="I59" s="55">
        <f t="shared" si="4"/>
        <v>0</v>
      </c>
      <c r="J59" s="55"/>
      <c r="K59" s="55"/>
      <c r="L59" s="55"/>
      <c r="M59" s="56">
        <f t="shared" si="5"/>
        <v>568</v>
      </c>
      <c r="N59" s="56">
        <f t="shared" si="6"/>
        <v>72</v>
      </c>
      <c r="O59" s="56">
        <f t="shared" si="7"/>
        <v>496</v>
      </c>
    </row>
    <row r="60" s="27" customFormat="1" ht="18" customHeight="1" spans="1:15">
      <c r="A60" s="46" t="s">
        <v>1241</v>
      </c>
      <c r="B60" s="47" t="s">
        <v>58</v>
      </c>
      <c r="C60" s="47" t="s">
        <v>1292</v>
      </c>
      <c r="D60" s="48">
        <f t="shared" si="2"/>
        <v>37</v>
      </c>
      <c r="E60" s="48">
        <f t="shared" si="3"/>
        <v>37</v>
      </c>
      <c r="F60" s="48"/>
      <c r="G60" s="48"/>
      <c r="H60" s="48">
        <v>37</v>
      </c>
      <c r="I60" s="55">
        <f t="shared" si="4"/>
        <v>0</v>
      </c>
      <c r="J60" s="55"/>
      <c r="K60" s="55"/>
      <c r="L60" s="55"/>
      <c r="M60" s="56">
        <f t="shared" si="5"/>
        <v>656.75</v>
      </c>
      <c r="N60" s="56">
        <f t="shared" si="6"/>
        <v>83.25</v>
      </c>
      <c r="O60" s="56">
        <f t="shared" si="7"/>
        <v>573.5</v>
      </c>
    </row>
    <row r="61" s="27" customFormat="1" ht="18" customHeight="1" spans="1:15">
      <c r="A61" s="46" t="s">
        <v>1241</v>
      </c>
      <c r="B61" s="47" t="s">
        <v>58</v>
      </c>
      <c r="C61" s="47" t="s">
        <v>1293</v>
      </c>
      <c r="D61" s="48">
        <f t="shared" si="2"/>
        <v>38</v>
      </c>
      <c r="E61" s="48">
        <f t="shared" si="3"/>
        <v>38</v>
      </c>
      <c r="F61" s="48"/>
      <c r="G61" s="48"/>
      <c r="H61" s="48">
        <v>38</v>
      </c>
      <c r="I61" s="55">
        <f t="shared" si="4"/>
        <v>0</v>
      </c>
      <c r="J61" s="55"/>
      <c r="K61" s="55"/>
      <c r="L61" s="55"/>
      <c r="M61" s="56">
        <f t="shared" si="5"/>
        <v>674.5</v>
      </c>
      <c r="N61" s="56">
        <f t="shared" si="6"/>
        <v>85.5</v>
      </c>
      <c r="O61" s="56">
        <f t="shared" si="7"/>
        <v>589</v>
      </c>
    </row>
    <row r="62" s="27" customFormat="1" ht="18" customHeight="1" spans="1:15">
      <c r="A62" s="46" t="s">
        <v>1241</v>
      </c>
      <c r="B62" s="47" t="s">
        <v>58</v>
      </c>
      <c r="C62" s="47" t="s">
        <v>1294</v>
      </c>
      <c r="D62" s="48">
        <f t="shared" si="2"/>
        <v>32</v>
      </c>
      <c r="E62" s="48">
        <f t="shared" si="3"/>
        <v>32</v>
      </c>
      <c r="F62" s="48"/>
      <c r="G62" s="48"/>
      <c r="H62" s="48">
        <v>32</v>
      </c>
      <c r="I62" s="55">
        <f t="shared" si="4"/>
        <v>0</v>
      </c>
      <c r="J62" s="55"/>
      <c r="K62" s="55"/>
      <c r="L62" s="55"/>
      <c r="M62" s="56">
        <f t="shared" si="5"/>
        <v>568</v>
      </c>
      <c r="N62" s="56">
        <f t="shared" si="6"/>
        <v>72</v>
      </c>
      <c r="O62" s="56">
        <f t="shared" si="7"/>
        <v>496</v>
      </c>
    </row>
    <row r="63" s="27" customFormat="1" ht="18" customHeight="1" spans="1:15">
      <c r="A63" s="46" t="s">
        <v>1241</v>
      </c>
      <c r="B63" s="47" t="s">
        <v>58</v>
      </c>
      <c r="C63" s="47" t="s">
        <v>1295</v>
      </c>
      <c r="D63" s="48">
        <f t="shared" si="2"/>
        <v>32</v>
      </c>
      <c r="E63" s="48">
        <f t="shared" si="3"/>
        <v>32</v>
      </c>
      <c r="F63" s="48"/>
      <c r="G63" s="48"/>
      <c r="H63" s="48">
        <v>32</v>
      </c>
      <c r="I63" s="55">
        <f t="shared" si="4"/>
        <v>0</v>
      </c>
      <c r="J63" s="55"/>
      <c r="K63" s="55"/>
      <c r="L63" s="55"/>
      <c r="M63" s="56">
        <f t="shared" si="5"/>
        <v>568</v>
      </c>
      <c r="N63" s="56">
        <f t="shared" si="6"/>
        <v>72</v>
      </c>
      <c r="O63" s="56">
        <f t="shared" si="7"/>
        <v>496</v>
      </c>
    </row>
    <row r="64" s="27" customFormat="1" ht="18" customHeight="1" spans="1:15">
      <c r="A64" s="46" t="s">
        <v>1241</v>
      </c>
      <c r="B64" s="47" t="s">
        <v>58</v>
      </c>
      <c r="C64" s="47" t="s">
        <v>1296</v>
      </c>
      <c r="D64" s="48">
        <f t="shared" si="2"/>
        <v>32</v>
      </c>
      <c r="E64" s="48">
        <f t="shared" si="3"/>
        <v>32</v>
      </c>
      <c r="F64" s="48"/>
      <c r="G64" s="48"/>
      <c r="H64" s="48">
        <v>32</v>
      </c>
      <c r="I64" s="55">
        <f t="shared" si="4"/>
        <v>0</v>
      </c>
      <c r="J64" s="55"/>
      <c r="K64" s="55"/>
      <c r="L64" s="55"/>
      <c r="M64" s="56">
        <f t="shared" si="5"/>
        <v>568</v>
      </c>
      <c r="N64" s="56">
        <f t="shared" si="6"/>
        <v>72</v>
      </c>
      <c r="O64" s="56">
        <f t="shared" si="7"/>
        <v>496</v>
      </c>
    </row>
    <row r="65" s="27" customFormat="1" ht="18" customHeight="1" spans="1:15">
      <c r="A65" s="46" t="s">
        <v>1241</v>
      </c>
      <c r="B65" s="47" t="s">
        <v>58</v>
      </c>
      <c r="C65" s="47" t="s">
        <v>1297</v>
      </c>
      <c r="D65" s="48">
        <f t="shared" si="2"/>
        <v>96</v>
      </c>
      <c r="E65" s="48">
        <f t="shared" si="3"/>
        <v>96</v>
      </c>
      <c r="F65" s="48"/>
      <c r="G65" s="48"/>
      <c r="H65" s="48">
        <v>96</v>
      </c>
      <c r="I65" s="55">
        <f t="shared" si="4"/>
        <v>0</v>
      </c>
      <c r="J65" s="55"/>
      <c r="K65" s="55"/>
      <c r="L65" s="55"/>
      <c r="M65" s="56">
        <f t="shared" si="5"/>
        <v>1704</v>
      </c>
      <c r="N65" s="56">
        <f t="shared" si="6"/>
        <v>216</v>
      </c>
      <c r="O65" s="56">
        <f t="shared" si="7"/>
        <v>1488</v>
      </c>
    </row>
    <row r="66" s="27" customFormat="1" ht="18" customHeight="1" spans="1:15">
      <c r="A66" s="46" t="s">
        <v>1241</v>
      </c>
      <c r="B66" s="47" t="s">
        <v>58</v>
      </c>
      <c r="C66" s="47" t="s">
        <v>1298</v>
      </c>
      <c r="D66" s="48">
        <f t="shared" si="2"/>
        <v>48</v>
      </c>
      <c r="E66" s="48">
        <f t="shared" si="3"/>
        <v>48</v>
      </c>
      <c r="F66" s="48"/>
      <c r="G66" s="48"/>
      <c r="H66" s="48">
        <v>48</v>
      </c>
      <c r="I66" s="55">
        <f t="shared" si="4"/>
        <v>0</v>
      </c>
      <c r="J66" s="55"/>
      <c r="K66" s="55"/>
      <c r="L66" s="55"/>
      <c r="M66" s="56">
        <f t="shared" si="5"/>
        <v>852</v>
      </c>
      <c r="N66" s="56">
        <f t="shared" si="6"/>
        <v>108</v>
      </c>
      <c r="O66" s="56">
        <f t="shared" si="7"/>
        <v>744</v>
      </c>
    </row>
    <row r="67" s="27" customFormat="1" ht="18" customHeight="1" spans="1:15">
      <c r="A67" s="46" t="s">
        <v>1241</v>
      </c>
      <c r="B67" s="47" t="s">
        <v>58</v>
      </c>
      <c r="C67" s="47" t="s">
        <v>1299</v>
      </c>
      <c r="D67" s="48">
        <f t="shared" si="2"/>
        <v>40</v>
      </c>
      <c r="E67" s="48">
        <f t="shared" si="3"/>
        <v>40</v>
      </c>
      <c r="F67" s="48"/>
      <c r="G67" s="48"/>
      <c r="H67" s="48">
        <v>40</v>
      </c>
      <c r="I67" s="55">
        <f t="shared" si="4"/>
        <v>0</v>
      </c>
      <c r="J67" s="55"/>
      <c r="K67" s="55"/>
      <c r="L67" s="55"/>
      <c r="M67" s="56">
        <f t="shared" si="5"/>
        <v>710</v>
      </c>
      <c r="N67" s="56">
        <f t="shared" si="6"/>
        <v>90</v>
      </c>
      <c r="O67" s="56">
        <f t="shared" si="7"/>
        <v>620</v>
      </c>
    </row>
    <row r="68" s="27" customFormat="1" ht="18" customHeight="1" spans="1:15">
      <c r="A68" s="46" t="s">
        <v>1241</v>
      </c>
      <c r="B68" s="47" t="s">
        <v>58</v>
      </c>
      <c r="C68" s="47" t="s">
        <v>1300</v>
      </c>
      <c r="D68" s="48">
        <f t="shared" si="2"/>
        <v>48</v>
      </c>
      <c r="E68" s="48">
        <f t="shared" si="3"/>
        <v>48</v>
      </c>
      <c r="F68" s="48"/>
      <c r="G68" s="48"/>
      <c r="H68" s="48">
        <v>48</v>
      </c>
      <c r="I68" s="55">
        <f t="shared" si="4"/>
        <v>0</v>
      </c>
      <c r="J68" s="55"/>
      <c r="K68" s="55"/>
      <c r="L68" s="55"/>
      <c r="M68" s="56">
        <f t="shared" si="5"/>
        <v>852</v>
      </c>
      <c r="N68" s="56">
        <f t="shared" si="6"/>
        <v>108</v>
      </c>
      <c r="O68" s="56">
        <f t="shared" si="7"/>
        <v>744</v>
      </c>
    </row>
    <row r="69" s="27" customFormat="1" ht="18" customHeight="1" spans="1:15">
      <c r="A69" s="46" t="s">
        <v>1241</v>
      </c>
      <c r="B69" s="47" t="s">
        <v>58</v>
      </c>
      <c r="C69" s="47" t="s">
        <v>1301</v>
      </c>
      <c r="D69" s="48">
        <f t="shared" si="2"/>
        <v>72</v>
      </c>
      <c r="E69" s="48">
        <f t="shared" si="3"/>
        <v>72</v>
      </c>
      <c r="F69" s="48"/>
      <c r="G69" s="48"/>
      <c r="H69" s="48">
        <v>72</v>
      </c>
      <c r="I69" s="55">
        <f t="shared" si="4"/>
        <v>0</v>
      </c>
      <c r="J69" s="55"/>
      <c r="K69" s="55"/>
      <c r="L69" s="55"/>
      <c r="M69" s="56">
        <f t="shared" si="5"/>
        <v>1278</v>
      </c>
      <c r="N69" s="56">
        <f t="shared" si="6"/>
        <v>162</v>
      </c>
      <c r="O69" s="56">
        <f t="shared" si="7"/>
        <v>1116</v>
      </c>
    </row>
    <row r="70" s="27" customFormat="1" ht="18" customHeight="1" spans="1:15">
      <c r="A70" s="46" t="s">
        <v>1241</v>
      </c>
      <c r="B70" s="47" t="s">
        <v>58</v>
      </c>
      <c r="C70" s="47" t="s">
        <v>1302</v>
      </c>
      <c r="D70" s="48">
        <f t="shared" si="2"/>
        <v>64</v>
      </c>
      <c r="E70" s="48">
        <f t="shared" si="3"/>
        <v>64</v>
      </c>
      <c r="F70" s="48"/>
      <c r="G70" s="48"/>
      <c r="H70" s="48">
        <v>64</v>
      </c>
      <c r="I70" s="55">
        <f t="shared" si="4"/>
        <v>0</v>
      </c>
      <c r="J70" s="55"/>
      <c r="K70" s="55"/>
      <c r="L70" s="55"/>
      <c r="M70" s="56">
        <f t="shared" si="5"/>
        <v>1136</v>
      </c>
      <c r="N70" s="56">
        <f t="shared" si="6"/>
        <v>144</v>
      </c>
      <c r="O70" s="56">
        <f t="shared" si="7"/>
        <v>992</v>
      </c>
    </row>
    <row r="71" s="27" customFormat="1" ht="18" customHeight="1" spans="1:15">
      <c r="A71" s="46" t="s">
        <v>1241</v>
      </c>
      <c r="B71" s="47" t="s">
        <v>58</v>
      </c>
      <c r="C71" s="47" t="s">
        <v>1303</v>
      </c>
      <c r="D71" s="48">
        <f t="shared" si="2"/>
        <v>80</v>
      </c>
      <c r="E71" s="48">
        <f t="shared" si="3"/>
        <v>80</v>
      </c>
      <c r="F71" s="48"/>
      <c r="G71" s="48"/>
      <c r="H71" s="48">
        <v>80</v>
      </c>
      <c r="I71" s="55">
        <f t="shared" si="4"/>
        <v>0</v>
      </c>
      <c r="J71" s="55"/>
      <c r="K71" s="55"/>
      <c r="L71" s="55"/>
      <c r="M71" s="56">
        <f t="shared" si="5"/>
        <v>1420</v>
      </c>
      <c r="N71" s="56">
        <f t="shared" si="6"/>
        <v>180</v>
      </c>
      <c r="O71" s="56">
        <f t="shared" si="7"/>
        <v>1240</v>
      </c>
    </row>
    <row r="72" s="27" customFormat="1" ht="18" customHeight="1" spans="1:15">
      <c r="A72" s="46" t="s">
        <v>1241</v>
      </c>
      <c r="B72" s="47" t="s">
        <v>58</v>
      </c>
      <c r="C72" s="47" t="s">
        <v>1304</v>
      </c>
      <c r="D72" s="48">
        <f t="shared" si="2"/>
        <v>32</v>
      </c>
      <c r="E72" s="48">
        <f t="shared" si="3"/>
        <v>32</v>
      </c>
      <c r="F72" s="48"/>
      <c r="G72" s="48"/>
      <c r="H72" s="48">
        <v>32</v>
      </c>
      <c r="I72" s="55">
        <f t="shared" si="4"/>
        <v>0</v>
      </c>
      <c r="J72" s="55"/>
      <c r="K72" s="55"/>
      <c r="L72" s="55"/>
      <c r="M72" s="56">
        <f t="shared" si="5"/>
        <v>568</v>
      </c>
      <c r="N72" s="56">
        <f t="shared" si="6"/>
        <v>72</v>
      </c>
      <c r="O72" s="56">
        <f t="shared" si="7"/>
        <v>496</v>
      </c>
    </row>
    <row r="73" s="27" customFormat="1" ht="18" customHeight="1" spans="1:15">
      <c r="A73" s="46" t="s">
        <v>1241</v>
      </c>
      <c r="B73" s="47" t="s">
        <v>58</v>
      </c>
      <c r="C73" s="47" t="s">
        <v>1305</v>
      </c>
      <c r="D73" s="48">
        <f t="shared" ref="D73:D136" si="8">E73+I73</f>
        <v>62</v>
      </c>
      <c r="E73" s="48">
        <f t="shared" ref="E73:E136" si="9">F73+G73+H73</f>
        <v>62</v>
      </c>
      <c r="F73" s="48"/>
      <c r="G73" s="48"/>
      <c r="H73" s="48">
        <v>62</v>
      </c>
      <c r="I73" s="55">
        <f t="shared" ref="I73:I136" si="10">J73+K73+L73</f>
        <v>0</v>
      </c>
      <c r="J73" s="55"/>
      <c r="K73" s="55"/>
      <c r="L73" s="55"/>
      <c r="M73" s="56">
        <f t="shared" ref="M73:M136" si="11">D73*17.75</f>
        <v>1100.5</v>
      </c>
      <c r="N73" s="56">
        <f t="shared" ref="N73:N136" si="12">D73*2.25</f>
        <v>139.5</v>
      </c>
      <c r="O73" s="56">
        <f t="shared" ref="O73:O136" si="13">M73-N73</f>
        <v>961</v>
      </c>
    </row>
    <row r="74" s="27" customFormat="1" ht="18" customHeight="1" spans="1:15">
      <c r="A74" s="46" t="s">
        <v>1241</v>
      </c>
      <c r="B74" s="47" t="s">
        <v>58</v>
      </c>
      <c r="C74" s="47" t="s">
        <v>1306</v>
      </c>
      <c r="D74" s="48">
        <f t="shared" si="8"/>
        <v>78</v>
      </c>
      <c r="E74" s="48">
        <f t="shared" si="9"/>
        <v>78</v>
      </c>
      <c r="F74" s="48"/>
      <c r="G74" s="48"/>
      <c r="H74" s="48">
        <v>78</v>
      </c>
      <c r="I74" s="55">
        <f t="shared" si="10"/>
        <v>0</v>
      </c>
      <c r="J74" s="55"/>
      <c r="K74" s="55"/>
      <c r="L74" s="55"/>
      <c r="M74" s="56">
        <f t="shared" si="11"/>
        <v>1384.5</v>
      </c>
      <c r="N74" s="56">
        <f t="shared" si="12"/>
        <v>175.5</v>
      </c>
      <c r="O74" s="56">
        <f t="shared" si="13"/>
        <v>1209</v>
      </c>
    </row>
    <row r="75" s="27" customFormat="1" ht="18" customHeight="1" spans="1:15">
      <c r="A75" s="46" t="s">
        <v>1241</v>
      </c>
      <c r="B75" s="47" t="s">
        <v>58</v>
      </c>
      <c r="C75" s="47" t="s">
        <v>1307</v>
      </c>
      <c r="D75" s="48">
        <f t="shared" si="8"/>
        <v>78</v>
      </c>
      <c r="E75" s="48">
        <f t="shared" si="9"/>
        <v>78</v>
      </c>
      <c r="F75" s="48"/>
      <c r="G75" s="48"/>
      <c r="H75" s="48">
        <v>78</v>
      </c>
      <c r="I75" s="55">
        <f t="shared" si="10"/>
        <v>0</v>
      </c>
      <c r="J75" s="55"/>
      <c r="K75" s="55"/>
      <c r="L75" s="55"/>
      <c r="M75" s="56">
        <f t="shared" si="11"/>
        <v>1384.5</v>
      </c>
      <c r="N75" s="56">
        <f t="shared" si="12"/>
        <v>175.5</v>
      </c>
      <c r="O75" s="56">
        <f t="shared" si="13"/>
        <v>1209</v>
      </c>
    </row>
    <row r="76" s="27" customFormat="1" ht="18" customHeight="1" spans="1:15">
      <c r="A76" s="46" t="s">
        <v>1241</v>
      </c>
      <c r="B76" s="47" t="s">
        <v>58</v>
      </c>
      <c r="C76" s="47" t="s">
        <v>1308</v>
      </c>
      <c r="D76" s="48">
        <f t="shared" si="8"/>
        <v>112</v>
      </c>
      <c r="E76" s="48">
        <f t="shared" si="9"/>
        <v>112</v>
      </c>
      <c r="F76" s="48"/>
      <c r="G76" s="48"/>
      <c r="H76" s="48">
        <v>112</v>
      </c>
      <c r="I76" s="55">
        <f t="shared" si="10"/>
        <v>0</v>
      </c>
      <c r="J76" s="55"/>
      <c r="K76" s="55"/>
      <c r="L76" s="55"/>
      <c r="M76" s="56">
        <f t="shared" si="11"/>
        <v>1988</v>
      </c>
      <c r="N76" s="56">
        <f t="shared" si="12"/>
        <v>252</v>
      </c>
      <c r="O76" s="56">
        <f t="shared" si="13"/>
        <v>1736</v>
      </c>
    </row>
    <row r="77" s="27" customFormat="1" ht="18" customHeight="1" spans="1:15">
      <c r="A77" s="46" t="s">
        <v>1241</v>
      </c>
      <c r="B77" s="47" t="s">
        <v>58</v>
      </c>
      <c r="C77" s="47" t="s">
        <v>1309</v>
      </c>
      <c r="D77" s="48">
        <f t="shared" si="8"/>
        <v>30</v>
      </c>
      <c r="E77" s="48">
        <f t="shared" si="9"/>
        <v>30</v>
      </c>
      <c r="F77" s="48"/>
      <c r="G77" s="48"/>
      <c r="H77" s="48">
        <v>30</v>
      </c>
      <c r="I77" s="55">
        <f t="shared" si="10"/>
        <v>0</v>
      </c>
      <c r="J77" s="55"/>
      <c r="K77" s="55"/>
      <c r="L77" s="55"/>
      <c r="M77" s="56">
        <f t="shared" si="11"/>
        <v>532.5</v>
      </c>
      <c r="N77" s="56">
        <f t="shared" si="12"/>
        <v>67.5</v>
      </c>
      <c r="O77" s="56">
        <f t="shared" si="13"/>
        <v>465</v>
      </c>
    </row>
    <row r="78" s="27" customFormat="1" ht="18" customHeight="1" spans="1:15">
      <c r="A78" s="46" t="s">
        <v>1241</v>
      </c>
      <c r="B78" s="47" t="s">
        <v>58</v>
      </c>
      <c r="C78" s="47" t="s">
        <v>1310</v>
      </c>
      <c r="D78" s="48">
        <f t="shared" si="8"/>
        <v>16</v>
      </c>
      <c r="E78" s="48">
        <f t="shared" si="9"/>
        <v>16</v>
      </c>
      <c r="F78" s="48"/>
      <c r="G78" s="48"/>
      <c r="H78" s="48">
        <v>16</v>
      </c>
      <c r="I78" s="55">
        <f t="shared" si="10"/>
        <v>0</v>
      </c>
      <c r="J78" s="55"/>
      <c r="K78" s="55"/>
      <c r="L78" s="55"/>
      <c r="M78" s="56">
        <f t="shared" si="11"/>
        <v>284</v>
      </c>
      <c r="N78" s="56">
        <f t="shared" si="12"/>
        <v>36</v>
      </c>
      <c r="O78" s="56">
        <f t="shared" si="13"/>
        <v>248</v>
      </c>
    </row>
    <row r="79" s="27" customFormat="1" ht="18" customHeight="1" spans="1:15">
      <c r="A79" s="46" t="s">
        <v>1241</v>
      </c>
      <c r="B79" s="47" t="s">
        <v>58</v>
      </c>
      <c r="C79" s="47" t="s">
        <v>1311</v>
      </c>
      <c r="D79" s="48">
        <f t="shared" si="8"/>
        <v>112</v>
      </c>
      <c r="E79" s="48">
        <f t="shared" si="9"/>
        <v>112</v>
      </c>
      <c r="F79" s="48"/>
      <c r="G79" s="48"/>
      <c r="H79" s="48">
        <v>112</v>
      </c>
      <c r="I79" s="55">
        <f t="shared" si="10"/>
        <v>0</v>
      </c>
      <c r="J79" s="55"/>
      <c r="K79" s="55"/>
      <c r="L79" s="55"/>
      <c r="M79" s="56">
        <f t="shared" si="11"/>
        <v>1988</v>
      </c>
      <c r="N79" s="56">
        <f t="shared" si="12"/>
        <v>252</v>
      </c>
      <c r="O79" s="56">
        <f t="shared" si="13"/>
        <v>1736</v>
      </c>
    </row>
    <row r="80" s="27" customFormat="1" ht="18" customHeight="1" spans="1:15">
      <c r="A80" s="46" t="s">
        <v>1241</v>
      </c>
      <c r="B80" s="47" t="s">
        <v>58</v>
      </c>
      <c r="C80" s="47" t="s">
        <v>1312</v>
      </c>
      <c r="D80" s="48">
        <f t="shared" si="8"/>
        <v>48</v>
      </c>
      <c r="E80" s="48">
        <f t="shared" si="9"/>
        <v>48</v>
      </c>
      <c r="F80" s="48"/>
      <c r="G80" s="48"/>
      <c r="H80" s="48">
        <v>48</v>
      </c>
      <c r="I80" s="55">
        <f t="shared" si="10"/>
        <v>0</v>
      </c>
      <c r="J80" s="55"/>
      <c r="K80" s="55"/>
      <c r="L80" s="55"/>
      <c r="M80" s="56">
        <f t="shared" si="11"/>
        <v>852</v>
      </c>
      <c r="N80" s="56">
        <f t="shared" si="12"/>
        <v>108</v>
      </c>
      <c r="O80" s="56">
        <f t="shared" si="13"/>
        <v>744</v>
      </c>
    </row>
    <row r="81" s="27" customFormat="1" ht="18" customHeight="1" spans="1:15">
      <c r="A81" s="46" t="s">
        <v>1241</v>
      </c>
      <c r="B81" s="47" t="s">
        <v>58</v>
      </c>
      <c r="C81" s="47" t="s">
        <v>1313</v>
      </c>
      <c r="D81" s="48">
        <f t="shared" si="8"/>
        <v>48</v>
      </c>
      <c r="E81" s="48">
        <f t="shared" si="9"/>
        <v>48</v>
      </c>
      <c r="F81" s="48"/>
      <c r="G81" s="48"/>
      <c r="H81" s="48">
        <v>48</v>
      </c>
      <c r="I81" s="55">
        <f t="shared" si="10"/>
        <v>0</v>
      </c>
      <c r="J81" s="55"/>
      <c r="K81" s="55"/>
      <c r="L81" s="55"/>
      <c r="M81" s="56">
        <f t="shared" si="11"/>
        <v>852</v>
      </c>
      <c r="N81" s="56">
        <f t="shared" si="12"/>
        <v>108</v>
      </c>
      <c r="O81" s="56">
        <f t="shared" si="13"/>
        <v>744</v>
      </c>
    </row>
    <row r="82" s="27" customFormat="1" ht="18" customHeight="1" spans="1:15">
      <c r="A82" s="46" t="s">
        <v>1241</v>
      </c>
      <c r="B82" s="47" t="s">
        <v>58</v>
      </c>
      <c r="C82" s="47" t="s">
        <v>1314</v>
      </c>
      <c r="D82" s="48">
        <f t="shared" si="8"/>
        <v>37</v>
      </c>
      <c r="E82" s="48">
        <f t="shared" si="9"/>
        <v>37</v>
      </c>
      <c r="F82" s="48"/>
      <c r="G82" s="48"/>
      <c r="H82" s="48">
        <v>37</v>
      </c>
      <c r="I82" s="55">
        <f t="shared" si="10"/>
        <v>0</v>
      </c>
      <c r="J82" s="55"/>
      <c r="K82" s="55"/>
      <c r="L82" s="55"/>
      <c r="M82" s="56">
        <f t="shared" si="11"/>
        <v>656.75</v>
      </c>
      <c r="N82" s="56">
        <f t="shared" si="12"/>
        <v>83.25</v>
      </c>
      <c r="O82" s="56">
        <f t="shared" si="13"/>
        <v>573.5</v>
      </c>
    </row>
    <row r="83" s="27" customFormat="1" ht="18" customHeight="1" spans="1:15">
      <c r="A83" s="46" t="s">
        <v>1241</v>
      </c>
      <c r="B83" s="47" t="s">
        <v>58</v>
      </c>
      <c r="C83" s="47" t="s">
        <v>1315</v>
      </c>
      <c r="D83" s="48">
        <f t="shared" si="8"/>
        <v>37</v>
      </c>
      <c r="E83" s="48">
        <f t="shared" si="9"/>
        <v>37</v>
      </c>
      <c r="F83" s="48"/>
      <c r="G83" s="48"/>
      <c r="H83" s="48">
        <v>37</v>
      </c>
      <c r="I83" s="55">
        <f t="shared" si="10"/>
        <v>0</v>
      </c>
      <c r="J83" s="55"/>
      <c r="K83" s="55"/>
      <c r="L83" s="55"/>
      <c r="M83" s="56">
        <f t="shared" si="11"/>
        <v>656.75</v>
      </c>
      <c r="N83" s="56">
        <f t="shared" si="12"/>
        <v>83.25</v>
      </c>
      <c r="O83" s="56">
        <f t="shared" si="13"/>
        <v>573.5</v>
      </c>
    </row>
    <row r="84" s="27" customFormat="1" ht="18" customHeight="1" spans="1:15">
      <c r="A84" s="46" t="s">
        <v>1241</v>
      </c>
      <c r="B84" s="47" t="s">
        <v>58</v>
      </c>
      <c r="C84" s="47" t="s">
        <v>1316</v>
      </c>
      <c r="D84" s="48">
        <f t="shared" si="8"/>
        <v>85.5</v>
      </c>
      <c r="E84" s="48">
        <f t="shared" si="9"/>
        <v>85.5</v>
      </c>
      <c r="F84" s="48"/>
      <c r="G84" s="48"/>
      <c r="H84" s="48">
        <v>85.5</v>
      </c>
      <c r="I84" s="55">
        <f t="shared" si="10"/>
        <v>0</v>
      </c>
      <c r="J84" s="55"/>
      <c r="K84" s="55"/>
      <c r="L84" s="55"/>
      <c r="M84" s="56">
        <f t="shared" si="11"/>
        <v>1517.625</v>
      </c>
      <c r="N84" s="56">
        <f t="shared" si="12"/>
        <v>192.375</v>
      </c>
      <c r="O84" s="56">
        <f t="shared" si="13"/>
        <v>1325.25</v>
      </c>
    </row>
    <row r="85" s="27" customFormat="1" ht="18" customHeight="1" spans="1:15">
      <c r="A85" s="46" t="s">
        <v>1241</v>
      </c>
      <c r="B85" s="47" t="s">
        <v>58</v>
      </c>
      <c r="C85" s="47" t="s">
        <v>1317</v>
      </c>
      <c r="D85" s="48">
        <f t="shared" si="8"/>
        <v>38</v>
      </c>
      <c r="E85" s="48">
        <f t="shared" si="9"/>
        <v>38</v>
      </c>
      <c r="F85" s="48"/>
      <c r="G85" s="48"/>
      <c r="H85" s="48">
        <v>38</v>
      </c>
      <c r="I85" s="55">
        <f t="shared" si="10"/>
        <v>0</v>
      </c>
      <c r="J85" s="55"/>
      <c r="K85" s="55"/>
      <c r="L85" s="55"/>
      <c r="M85" s="56">
        <f t="shared" si="11"/>
        <v>674.5</v>
      </c>
      <c r="N85" s="56">
        <f t="shared" si="12"/>
        <v>85.5</v>
      </c>
      <c r="O85" s="56">
        <f t="shared" si="13"/>
        <v>589</v>
      </c>
    </row>
    <row r="86" s="27" customFormat="1" ht="18" customHeight="1" spans="1:15">
      <c r="A86" s="46" t="s">
        <v>1241</v>
      </c>
      <c r="B86" s="47" t="s">
        <v>58</v>
      </c>
      <c r="C86" s="47" t="s">
        <v>1318</v>
      </c>
      <c r="D86" s="48">
        <f t="shared" si="8"/>
        <v>16</v>
      </c>
      <c r="E86" s="48">
        <f t="shared" si="9"/>
        <v>16</v>
      </c>
      <c r="F86" s="48"/>
      <c r="G86" s="48"/>
      <c r="H86" s="48">
        <v>16</v>
      </c>
      <c r="I86" s="55">
        <f t="shared" si="10"/>
        <v>0</v>
      </c>
      <c r="J86" s="55"/>
      <c r="K86" s="55"/>
      <c r="L86" s="55"/>
      <c r="M86" s="56">
        <f t="shared" si="11"/>
        <v>284</v>
      </c>
      <c r="N86" s="56">
        <f t="shared" si="12"/>
        <v>36</v>
      </c>
      <c r="O86" s="56">
        <f t="shared" si="13"/>
        <v>248</v>
      </c>
    </row>
    <row r="87" s="27" customFormat="1" ht="18" customHeight="1" spans="1:15">
      <c r="A87" s="46" t="s">
        <v>1241</v>
      </c>
      <c r="B87" s="47" t="s">
        <v>58</v>
      </c>
      <c r="C87" s="47" t="s">
        <v>1319</v>
      </c>
      <c r="D87" s="48">
        <f t="shared" si="8"/>
        <v>88</v>
      </c>
      <c r="E87" s="48">
        <f t="shared" si="9"/>
        <v>88</v>
      </c>
      <c r="F87" s="48"/>
      <c r="G87" s="48"/>
      <c r="H87" s="48">
        <v>88</v>
      </c>
      <c r="I87" s="55">
        <f t="shared" si="10"/>
        <v>0</v>
      </c>
      <c r="J87" s="55"/>
      <c r="K87" s="55"/>
      <c r="L87" s="55"/>
      <c r="M87" s="56">
        <f t="shared" si="11"/>
        <v>1562</v>
      </c>
      <c r="N87" s="56">
        <f t="shared" si="12"/>
        <v>198</v>
      </c>
      <c r="O87" s="56">
        <f t="shared" si="13"/>
        <v>1364</v>
      </c>
    </row>
    <row r="88" s="27" customFormat="1" spans="1:15">
      <c r="A88" s="46" t="s">
        <v>1241</v>
      </c>
      <c r="B88" s="47" t="s">
        <v>58</v>
      </c>
      <c r="C88" s="47" t="s">
        <v>1320</v>
      </c>
      <c r="D88" s="48">
        <f t="shared" si="8"/>
        <v>280</v>
      </c>
      <c r="E88" s="48">
        <f t="shared" si="9"/>
        <v>280</v>
      </c>
      <c r="F88" s="48"/>
      <c r="G88" s="48"/>
      <c r="H88" s="48">
        <v>280</v>
      </c>
      <c r="I88" s="55">
        <f t="shared" si="10"/>
        <v>0</v>
      </c>
      <c r="J88" s="55"/>
      <c r="K88" s="55"/>
      <c r="L88" s="55"/>
      <c r="M88" s="56">
        <f t="shared" si="11"/>
        <v>4970</v>
      </c>
      <c r="N88" s="56">
        <f t="shared" si="12"/>
        <v>630</v>
      </c>
      <c r="O88" s="56">
        <f t="shared" si="13"/>
        <v>4340</v>
      </c>
    </row>
    <row r="89" s="27" customFormat="1" ht="18" customHeight="1" spans="1:15">
      <c r="A89" s="46" t="s">
        <v>1241</v>
      </c>
      <c r="B89" s="47" t="s">
        <v>58</v>
      </c>
      <c r="C89" s="47" t="s">
        <v>1321</v>
      </c>
      <c r="D89" s="48">
        <f t="shared" si="8"/>
        <v>104</v>
      </c>
      <c r="E89" s="48">
        <f t="shared" si="9"/>
        <v>104</v>
      </c>
      <c r="F89" s="48"/>
      <c r="G89" s="48"/>
      <c r="H89" s="48">
        <v>104</v>
      </c>
      <c r="I89" s="55">
        <f t="shared" si="10"/>
        <v>0</v>
      </c>
      <c r="J89" s="55"/>
      <c r="K89" s="55"/>
      <c r="L89" s="55"/>
      <c r="M89" s="56">
        <f t="shared" si="11"/>
        <v>1846</v>
      </c>
      <c r="N89" s="56">
        <f t="shared" si="12"/>
        <v>234</v>
      </c>
      <c r="O89" s="56">
        <f t="shared" si="13"/>
        <v>1612</v>
      </c>
    </row>
    <row r="90" s="27" customFormat="1" ht="18" customHeight="1" spans="1:15">
      <c r="A90" s="46" t="s">
        <v>1241</v>
      </c>
      <c r="B90" s="47" t="s">
        <v>79</v>
      </c>
      <c r="C90" s="47" t="s">
        <v>1322</v>
      </c>
      <c r="D90" s="48">
        <f t="shared" si="8"/>
        <v>90.2</v>
      </c>
      <c r="E90" s="48">
        <f t="shared" si="9"/>
        <v>90.2</v>
      </c>
      <c r="F90" s="48"/>
      <c r="G90" s="48"/>
      <c r="H90" s="48">
        <v>90.2</v>
      </c>
      <c r="I90" s="55">
        <f t="shared" si="10"/>
        <v>0</v>
      </c>
      <c r="J90" s="55"/>
      <c r="K90" s="55"/>
      <c r="L90" s="55"/>
      <c r="M90" s="56">
        <f t="shared" si="11"/>
        <v>1601.05</v>
      </c>
      <c r="N90" s="56">
        <f t="shared" si="12"/>
        <v>202.95</v>
      </c>
      <c r="O90" s="56">
        <f t="shared" si="13"/>
        <v>1398.1</v>
      </c>
    </row>
    <row r="91" s="27" customFormat="1" ht="18" customHeight="1" spans="1:15">
      <c r="A91" s="46" t="s">
        <v>1241</v>
      </c>
      <c r="B91" s="47" t="s">
        <v>79</v>
      </c>
      <c r="C91" s="47" t="s">
        <v>1323</v>
      </c>
      <c r="D91" s="48">
        <f t="shared" si="8"/>
        <v>82.3</v>
      </c>
      <c r="E91" s="48">
        <f t="shared" si="9"/>
        <v>82.3</v>
      </c>
      <c r="F91" s="48"/>
      <c r="G91" s="48"/>
      <c r="H91" s="48">
        <v>82.3</v>
      </c>
      <c r="I91" s="55">
        <f t="shared" si="10"/>
        <v>0</v>
      </c>
      <c r="J91" s="55"/>
      <c r="K91" s="55"/>
      <c r="L91" s="55"/>
      <c r="M91" s="56">
        <f t="shared" si="11"/>
        <v>1460.825</v>
      </c>
      <c r="N91" s="56">
        <f t="shared" si="12"/>
        <v>185.175</v>
      </c>
      <c r="O91" s="56">
        <f t="shared" si="13"/>
        <v>1275.65</v>
      </c>
    </row>
    <row r="92" s="27" customFormat="1" ht="18" customHeight="1" spans="1:15">
      <c r="A92" s="46" t="s">
        <v>1241</v>
      </c>
      <c r="B92" s="47" t="s">
        <v>79</v>
      </c>
      <c r="C92" s="47" t="s">
        <v>1324</v>
      </c>
      <c r="D92" s="48">
        <f t="shared" si="8"/>
        <v>141</v>
      </c>
      <c r="E92" s="48">
        <f t="shared" si="9"/>
        <v>141</v>
      </c>
      <c r="F92" s="48"/>
      <c r="G92" s="48"/>
      <c r="H92" s="48">
        <v>141</v>
      </c>
      <c r="I92" s="55">
        <f t="shared" si="10"/>
        <v>0</v>
      </c>
      <c r="J92" s="55"/>
      <c r="K92" s="55"/>
      <c r="L92" s="55"/>
      <c r="M92" s="56">
        <f t="shared" si="11"/>
        <v>2502.75</v>
      </c>
      <c r="N92" s="56">
        <f t="shared" si="12"/>
        <v>317.25</v>
      </c>
      <c r="O92" s="56">
        <f t="shared" si="13"/>
        <v>2185.5</v>
      </c>
    </row>
    <row r="93" s="27" customFormat="1" ht="18" customHeight="1" spans="1:15">
      <c r="A93" s="46" t="s">
        <v>1241</v>
      </c>
      <c r="B93" s="47" t="s">
        <v>79</v>
      </c>
      <c r="C93" s="47" t="s">
        <v>1325</v>
      </c>
      <c r="D93" s="48">
        <f t="shared" si="8"/>
        <v>117.5</v>
      </c>
      <c r="E93" s="48">
        <f t="shared" si="9"/>
        <v>117.5</v>
      </c>
      <c r="F93" s="48"/>
      <c r="G93" s="48"/>
      <c r="H93" s="48">
        <v>117.5</v>
      </c>
      <c r="I93" s="55">
        <f t="shared" si="10"/>
        <v>0</v>
      </c>
      <c r="J93" s="55"/>
      <c r="K93" s="55"/>
      <c r="L93" s="55"/>
      <c r="M93" s="56">
        <f t="shared" si="11"/>
        <v>2085.625</v>
      </c>
      <c r="N93" s="56">
        <f t="shared" si="12"/>
        <v>264.375</v>
      </c>
      <c r="O93" s="56">
        <f t="shared" si="13"/>
        <v>1821.25</v>
      </c>
    </row>
    <row r="94" s="27" customFormat="1" ht="18" customHeight="1" spans="1:15">
      <c r="A94" s="46" t="s">
        <v>1241</v>
      </c>
      <c r="B94" s="47" t="s">
        <v>79</v>
      </c>
      <c r="C94" s="47" t="s">
        <v>1326</v>
      </c>
      <c r="D94" s="48">
        <f t="shared" si="8"/>
        <v>74.5</v>
      </c>
      <c r="E94" s="48">
        <f t="shared" si="9"/>
        <v>74.5</v>
      </c>
      <c r="F94" s="48"/>
      <c r="G94" s="48"/>
      <c r="H94" s="48">
        <v>74.5</v>
      </c>
      <c r="I94" s="55">
        <f t="shared" si="10"/>
        <v>0</v>
      </c>
      <c r="J94" s="55"/>
      <c r="K94" s="55"/>
      <c r="L94" s="55"/>
      <c r="M94" s="56">
        <f t="shared" si="11"/>
        <v>1322.375</v>
      </c>
      <c r="N94" s="56">
        <f t="shared" si="12"/>
        <v>167.625</v>
      </c>
      <c r="O94" s="56">
        <f t="shared" si="13"/>
        <v>1154.75</v>
      </c>
    </row>
    <row r="95" s="27" customFormat="1" ht="18" customHeight="1" spans="1:15">
      <c r="A95" s="46" t="s">
        <v>1241</v>
      </c>
      <c r="B95" s="47" t="s">
        <v>79</v>
      </c>
      <c r="C95" s="47" t="s">
        <v>1327</v>
      </c>
      <c r="D95" s="48">
        <f t="shared" si="8"/>
        <v>52</v>
      </c>
      <c r="E95" s="48">
        <f t="shared" si="9"/>
        <v>52</v>
      </c>
      <c r="F95" s="48"/>
      <c r="G95" s="48"/>
      <c r="H95" s="48">
        <v>52</v>
      </c>
      <c r="I95" s="55">
        <f t="shared" si="10"/>
        <v>0</v>
      </c>
      <c r="J95" s="55"/>
      <c r="K95" s="55"/>
      <c r="L95" s="55"/>
      <c r="M95" s="56">
        <f t="shared" si="11"/>
        <v>923</v>
      </c>
      <c r="N95" s="56">
        <f t="shared" si="12"/>
        <v>117</v>
      </c>
      <c r="O95" s="56">
        <f t="shared" si="13"/>
        <v>806</v>
      </c>
    </row>
    <row r="96" s="27" customFormat="1" ht="18" customHeight="1" spans="1:15">
      <c r="A96" s="46" t="s">
        <v>1241</v>
      </c>
      <c r="B96" s="47" t="s">
        <v>79</v>
      </c>
      <c r="C96" s="47" t="s">
        <v>1328</v>
      </c>
      <c r="D96" s="48">
        <f t="shared" si="8"/>
        <v>52</v>
      </c>
      <c r="E96" s="48">
        <f t="shared" si="9"/>
        <v>52</v>
      </c>
      <c r="F96" s="48"/>
      <c r="G96" s="48"/>
      <c r="H96" s="48">
        <v>52</v>
      </c>
      <c r="I96" s="55">
        <f t="shared" si="10"/>
        <v>0</v>
      </c>
      <c r="J96" s="55"/>
      <c r="K96" s="55"/>
      <c r="L96" s="55"/>
      <c r="M96" s="56">
        <f t="shared" si="11"/>
        <v>923</v>
      </c>
      <c r="N96" s="56">
        <f t="shared" si="12"/>
        <v>117</v>
      </c>
      <c r="O96" s="56">
        <f t="shared" si="13"/>
        <v>806</v>
      </c>
    </row>
    <row r="97" s="27" customFormat="1" ht="18" customHeight="1" spans="1:15">
      <c r="A97" s="46" t="s">
        <v>1241</v>
      </c>
      <c r="B97" s="47" t="s">
        <v>79</v>
      </c>
      <c r="C97" s="47" t="s">
        <v>1329</v>
      </c>
      <c r="D97" s="48">
        <f t="shared" si="8"/>
        <v>141</v>
      </c>
      <c r="E97" s="48">
        <f t="shared" si="9"/>
        <v>141</v>
      </c>
      <c r="F97" s="48"/>
      <c r="G97" s="48"/>
      <c r="H97" s="48">
        <v>141</v>
      </c>
      <c r="I97" s="55">
        <f t="shared" si="10"/>
        <v>0</v>
      </c>
      <c r="J97" s="55"/>
      <c r="K97" s="55"/>
      <c r="L97" s="55"/>
      <c r="M97" s="56">
        <f t="shared" si="11"/>
        <v>2502.75</v>
      </c>
      <c r="N97" s="56">
        <f t="shared" si="12"/>
        <v>317.25</v>
      </c>
      <c r="O97" s="56">
        <f t="shared" si="13"/>
        <v>2185.5</v>
      </c>
    </row>
    <row r="98" s="27" customFormat="1" ht="18" customHeight="1" spans="1:15">
      <c r="A98" s="46" t="s">
        <v>1241</v>
      </c>
      <c r="B98" s="47" t="s">
        <v>79</v>
      </c>
      <c r="C98" s="47" t="s">
        <v>1330</v>
      </c>
      <c r="D98" s="48">
        <f t="shared" si="8"/>
        <v>94.2</v>
      </c>
      <c r="E98" s="48">
        <f t="shared" si="9"/>
        <v>94.2</v>
      </c>
      <c r="F98" s="48"/>
      <c r="G98" s="48"/>
      <c r="H98" s="48">
        <v>94.2</v>
      </c>
      <c r="I98" s="55">
        <f t="shared" si="10"/>
        <v>0</v>
      </c>
      <c r="J98" s="55"/>
      <c r="K98" s="55"/>
      <c r="L98" s="55"/>
      <c r="M98" s="56">
        <f t="shared" si="11"/>
        <v>1672.05</v>
      </c>
      <c r="N98" s="56">
        <f t="shared" si="12"/>
        <v>211.95</v>
      </c>
      <c r="O98" s="56">
        <f t="shared" si="13"/>
        <v>1460.1</v>
      </c>
    </row>
    <row r="99" s="27" customFormat="1" ht="18" customHeight="1" spans="1:15">
      <c r="A99" s="46" t="s">
        <v>1241</v>
      </c>
      <c r="B99" s="47" t="s">
        <v>79</v>
      </c>
      <c r="C99" s="47" t="s">
        <v>1331</v>
      </c>
      <c r="D99" s="48">
        <f t="shared" si="8"/>
        <v>39.2</v>
      </c>
      <c r="E99" s="48">
        <f t="shared" si="9"/>
        <v>39.2</v>
      </c>
      <c r="F99" s="48"/>
      <c r="G99" s="48"/>
      <c r="H99" s="48">
        <v>39.2</v>
      </c>
      <c r="I99" s="55">
        <f t="shared" si="10"/>
        <v>0</v>
      </c>
      <c r="J99" s="55"/>
      <c r="K99" s="55"/>
      <c r="L99" s="55"/>
      <c r="M99" s="56">
        <f t="shared" si="11"/>
        <v>695.8</v>
      </c>
      <c r="N99" s="56">
        <f t="shared" si="12"/>
        <v>88.2</v>
      </c>
      <c r="O99" s="56">
        <f t="shared" si="13"/>
        <v>607.6</v>
      </c>
    </row>
    <row r="100" s="27" customFormat="1" ht="18" customHeight="1" spans="1:15">
      <c r="A100" s="46" t="s">
        <v>1241</v>
      </c>
      <c r="B100" s="47" t="s">
        <v>79</v>
      </c>
      <c r="C100" s="47" t="s">
        <v>1332</v>
      </c>
      <c r="D100" s="48">
        <f t="shared" si="8"/>
        <v>39.2</v>
      </c>
      <c r="E100" s="48">
        <f t="shared" si="9"/>
        <v>39.2</v>
      </c>
      <c r="F100" s="48"/>
      <c r="G100" s="48"/>
      <c r="H100" s="48">
        <v>39.2</v>
      </c>
      <c r="I100" s="55">
        <f t="shared" si="10"/>
        <v>0</v>
      </c>
      <c r="J100" s="55"/>
      <c r="K100" s="55"/>
      <c r="L100" s="55"/>
      <c r="M100" s="56">
        <f t="shared" si="11"/>
        <v>695.8</v>
      </c>
      <c r="N100" s="56">
        <f t="shared" si="12"/>
        <v>88.2</v>
      </c>
      <c r="O100" s="56">
        <f t="shared" si="13"/>
        <v>607.6</v>
      </c>
    </row>
    <row r="101" s="27" customFormat="1" ht="18" customHeight="1" spans="1:15">
      <c r="A101" s="46" t="s">
        <v>1241</v>
      </c>
      <c r="B101" s="47" t="s">
        <v>79</v>
      </c>
      <c r="C101" s="47" t="s">
        <v>1333</v>
      </c>
      <c r="D101" s="48">
        <f t="shared" si="8"/>
        <v>133.1</v>
      </c>
      <c r="E101" s="48">
        <f t="shared" si="9"/>
        <v>133.1</v>
      </c>
      <c r="F101" s="48"/>
      <c r="G101" s="48"/>
      <c r="H101" s="48">
        <v>133.1</v>
      </c>
      <c r="I101" s="55">
        <f t="shared" si="10"/>
        <v>0</v>
      </c>
      <c r="J101" s="55"/>
      <c r="K101" s="55"/>
      <c r="L101" s="55"/>
      <c r="M101" s="56">
        <f t="shared" si="11"/>
        <v>2362.525</v>
      </c>
      <c r="N101" s="56">
        <f t="shared" si="12"/>
        <v>299.475</v>
      </c>
      <c r="O101" s="56">
        <f t="shared" si="13"/>
        <v>2063.05</v>
      </c>
    </row>
    <row r="102" s="27" customFormat="1" ht="18" customHeight="1" spans="1:15">
      <c r="A102" s="46" t="s">
        <v>1241</v>
      </c>
      <c r="B102" s="47" t="s">
        <v>79</v>
      </c>
      <c r="C102" s="47" t="s">
        <v>1334</v>
      </c>
      <c r="D102" s="48">
        <f t="shared" si="8"/>
        <v>109.6</v>
      </c>
      <c r="E102" s="48">
        <f t="shared" si="9"/>
        <v>109.6</v>
      </c>
      <c r="F102" s="48"/>
      <c r="G102" s="48"/>
      <c r="H102" s="48">
        <v>109.6</v>
      </c>
      <c r="I102" s="55">
        <f t="shared" si="10"/>
        <v>0</v>
      </c>
      <c r="J102" s="55"/>
      <c r="K102" s="55"/>
      <c r="L102" s="55"/>
      <c r="M102" s="56">
        <f t="shared" si="11"/>
        <v>1945.4</v>
      </c>
      <c r="N102" s="56">
        <f t="shared" si="12"/>
        <v>246.6</v>
      </c>
      <c r="O102" s="56">
        <f t="shared" si="13"/>
        <v>1698.8</v>
      </c>
    </row>
    <row r="103" s="27" customFormat="1" ht="18" customHeight="1" spans="1:15">
      <c r="A103" s="46" t="s">
        <v>1241</v>
      </c>
      <c r="B103" s="47" t="s">
        <v>79</v>
      </c>
      <c r="C103" s="47" t="s">
        <v>1335</v>
      </c>
      <c r="D103" s="48">
        <f t="shared" si="8"/>
        <v>96.5</v>
      </c>
      <c r="E103" s="48">
        <f t="shared" si="9"/>
        <v>96.5</v>
      </c>
      <c r="F103" s="48"/>
      <c r="G103" s="48"/>
      <c r="H103" s="48">
        <v>96.5</v>
      </c>
      <c r="I103" s="55">
        <f t="shared" si="10"/>
        <v>0</v>
      </c>
      <c r="J103" s="55"/>
      <c r="K103" s="55"/>
      <c r="L103" s="55"/>
      <c r="M103" s="56">
        <f t="shared" si="11"/>
        <v>1712.875</v>
      </c>
      <c r="N103" s="56">
        <f t="shared" si="12"/>
        <v>217.125</v>
      </c>
      <c r="O103" s="56">
        <f t="shared" si="13"/>
        <v>1495.75</v>
      </c>
    </row>
    <row r="104" s="27" customFormat="1" ht="18" customHeight="1" spans="1:15">
      <c r="A104" s="46" t="s">
        <v>1241</v>
      </c>
      <c r="B104" s="47" t="s">
        <v>79</v>
      </c>
      <c r="C104" s="47" t="s">
        <v>1336</v>
      </c>
      <c r="D104" s="48">
        <f t="shared" si="8"/>
        <v>140.5</v>
      </c>
      <c r="E104" s="48">
        <f t="shared" si="9"/>
        <v>140.5</v>
      </c>
      <c r="F104" s="48"/>
      <c r="G104" s="48"/>
      <c r="H104" s="48">
        <v>140.5</v>
      </c>
      <c r="I104" s="55">
        <f t="shared" si="10"/>
        <v>0</v>
      </c>
      <c r="J104" s="55"/>
      <c r="K104" s="55"/>
      <c r="L104" s="55"/>
      <c r="M104" s="56">
        <f t="shared" si="11"/>
        <v>2493.875</v>
      </c>
      <c r="N104" s="56">
        <f t="shared" si="12"/>
        <v>316.125</v>
      </c>
      <c r="O104" s="56">
        <f t="shared" si="13"/>
        <v>2177.75</v>
      </c>
    </row>
    <row r="105" s="27" customFormat="1" ht="18" customHeight="1" spans="1:15">
      <c r="A105" s="46" t="s">
        <v>1241</v>
      </c>
      <c r="B105" s="47" t="s">
        <v>79</v>
      </c>
      <c r="C105" s="47" t="s">
        <v>1337</v>
      </c>
      <c r="D105" s="48">
        <f t="shared" si="8"/>
        <v>31.5</v>
      </c>
      <c r="E105" s="48">
        <f t="shared" si="9"/>
        <v>31.5</v>
      </c>
      <c r="F105" s="48"/>
      <c r="G105" s="48"/>
      <c r="H105" s="48">
        <v>31.5</v>
      </c>
      <c r="I105" s="55">
        <f t="shared" si="10"/>
        <v>0</v>
      </c>
      <c r="J105" s="55"/>
      <c r="K105" s="55"/>
      <c r="L105" s="55"/>
      <c r="M105" s="56">
        <f t="shared" si="11"/>
        <v>559.125</v>
      </c>
      <c r="N105" s="56">
        <f t="shared" si="12"/>
        <v>70.875</v>
      </c>
      <c r="O105" s="56">
        <f t="shared" si="13"/>
        <v>488.25</v>
      </c>
    </row>
    <row r="106" s="27" customFormat="1" ht="18" customHeight="1" spans="1:15">
      <c r="A106" s="46" t="s">
        <v>1241</v>
      </c>
      <c r="B106" s="47" t="s">
        <v>79</v>
      </c>
      <c r="C106" s="47" t="s">
        <v>1338</v>
      </c>
      <c r="D106" s="48">
        <f t="shared" si="8"/>
        <v>103.5</v>
      </c>
      <c r="E106" s="48">
        <f t="shared" si="9"/>
        <v>103.5</v>
      </c>
      <c r="F106" s="48"/>
      <c r="G106" s="48"/>
      <c r="H106" s="48">
        <v>103.5</v>
      </c>
      <c r="I106" s="55">
        <f t="shared" si="10"/>
        <v>0</v>
      </c>
      <c r="J106" s="55"/>
      <c r="K106" s="55"/>
      <c r="L106" s="55"/>
      <c r="M106" s="56">
        <f t="shared" si="11"/>
        <v>1837.125</v>
      </c>
      <c r="N106" s="56">
        <f t="shared" si="12"/>
        <v>232.875</v>
      </c>
      <c r="O106" s="56">
        <f t="shared" si="13"/>
        <v>1604.25</v>
      </c>
    </row>
    <row r="107" s="27" customFormat="1" ht="18" customHeight="1" spans="1:15">
      <c r="A107" s="46" t="s">
        <v>1241</v>
      </c>
      <c r="B107" s="47" t="s">
        <v>79</v>
      </c>
      <c r="C107" s="47" t="s">
        <v>1339</v>
      </c>
      <c r="D107" s="48">
        <f t="shared" si="8"/>
        <v>49</v>
      </c>
      <c r="E107" s="48">
        <f t="shared" si="9"/>
        <v>49</v>
      </c>
      <c r="F107" s="48"/>
      <c r="G107" s="48"/>
      <c r="H107" s="48">
        <v>49</v>
      </c>
      <c r="I107" s="55">
        <f t="shared" si="10"/>
        <v>0</v>
      </c>
      <c r="J107" s="55"/>
      <c r="K107" s="55"/>
      <c r="L107" s="55"/>
      <c r="M107" s="56">
        <f t="shared" si="11"/>
        <v>869.75</v>
      </c>
      <c r="N107" s="56">
        <f t="shared" si="12"/>
        <v>110.25</v>
      </c>
      <c r="O107" s="56">
        <f t="shared" si="13"/>
        <v>759.5</v>
      </c>
    </row>
    <row r="108" s="27" customFormat="1" ht="18" customHeight="1" spans="1:15">
      <c r="A108" s="46" t="s">
        <v>1241</v>
      </c>
      <c r="B108" s="47" t="s">
        <v>79</v>
      </c>
      <c r="C108" s="47" t="s">
        <v>1340</v>
      </c>
      <c r="D108" s="48">
        <f t="shared" si="8"/>
        <v>70.5</v>
      </c>
      <c r="E108" s="48">
        <f t="shared" si="9"/>
        <v>70.5</v>
      </c>
      <c r="F108" s="48"/>
      <c r="G108" s="48"/>
      <c r="H108" s="48">
        <v>70.5</v>
      </c>
      <c r="I108" s="55">
        <f t="shared" si="10"/>
        <v>0</v>
      </c>
      <c r="J108" s="55"/>
      <c r="K108" s="55"/>
      <c r="L108" s="55"/>
      <c r="M108" s="56">
        <f t="shared" si="11"/>
        <v>1251.375</v>
      </c>
      <c r="N108" s="56">
        <f t="shared" si="12"/>
        <v>158.625</v>
      </c>
      <c r="O108" s="56">
        <f t="shared" si="13"/>
        <v>1092.75</v>
      </c>
    </row>
    <row r="109" s="27" customFormat="1" ht="18" customHeight="1" spans="1:15">
      <c r="A109" s="46" t="s">
        <v>1241</v>
      </c>
      <c r="B109" s="47" t="s">
        <v>79</v>
      </c>
      <c r="C109" s="47" t="s">
        <v>1341</v>
      </c>
      <c r="D109" s="48">
        <f t="shared" si="8"/>
        <v>100</v>
      </c>
      <c r="E109" s="48">
        <f t="shared" si="9"/>
        <v>100</v>
      </c>
      <c r="F109" s="48"/>
      <c r="G109" s="48"/>
      <c r="H109" s="48">
        <v>100</v>
      </c>
      <c r="I109" s="55">
        <f t="shared" si="10"/>
        <v>0</v>
      </c>
      <c r="J109" s="55"/>
      <c r="K109" s="55"/>
      <c r="L109" s="55"/>
      <c r="M109" s="56">
        <f t="shared" si="11"/>
        <v>1775</v>
      </c>
      <c r="N109" s="56">
        <f t="shared" si="12"/>
        <v>225</v>
      </c>
      <c r="O109" s="56">
        <f t="shared" si="13"/>
        <v>1550</v>
      </c>
    </row>
    <row r="110" s="27" customFormat="1" ht="18" customHeight="1" spans="1:15">
      <c r="A110" s="46" t="s">
        <v>1241</v>
      </c>
      <c r="B110" s="47" t="s">
        <v>79</v>
      </c>
      <c r="C110" s="47" t="s">
        <v>1342</v>
      </c>
      <c r="D110" s="48">
        <f t="shared" si="8"/>
        <v>103</v>
      </c>
      <c r="E110" s="48">
        <f t="shared" si="9"/>
        <v>103</v>
      </c>
      <c r="F110" s="48"/>
      <c r="G110" s="48"/>
      <c r="H110" s="48">
        <v>103</v>
      </c>
      <c r="I110" s="55">
        <f t="shared" si="10"/>
        <v>0</v>
      </c>
      <c r="J110" s="55"/>
      <c r="K110" s="55"/>
      <c r="L110" s="55"/>
      <c r="M110" s="56">
        <f t="shared" si="11"/>
        <v>1828.25</v>
      </c>
      <c r="N110" s="56">
        <f t="shared" si="12"/>
        <v>231.75</v>
      </c>
      <c r="O110" s="56">
        <f t="shared" si="13"/>
        <v>1596.5</v>
      </c>
    </row>
    <row r="111" s="27" customFormat="1" ht="18" customHeight="1" spans="1:15">
      <c r="A111" s="46" t="s">
        <v>1241</v>
      </c>
      <c r="B111" s="47" t="s">
        <v>79</v>
      </c>
      <c r="C111" s="47" t="s">
        <v>1343</v>
      </c>
      <c r="D111" s="48">
        <f t="shared" si="8"/>
        <v>141</v>
      </c>
      <c r="E111" s="48">
        <f t="shared" si="9"/>
        <v>141</v>
      </c>
      <c r="F111" s="48"/>
      <c r="G111" s="48"/>
      <c r="H111" s="48">
        <v>141</v>
      </c>
      <c r="I111" s="55">
        <f t="shared" si="10"/>
        <v>0</v>
      </c>
      <c r="J111" s="55"/>
      <c r="K111" s="55"/>
      <c r="L111" s="55"/>
      <c r="M111" s="56">
        <f t="shared" si="11"/>
        <v>2502.75</v>
      </c>
      <c r="N111" s="56">
        <f t="shared" si="12"/>
        <v>317.25</v>
      </c>
      <c r="O111" s="56">
        <f t="shared" si="13"/>
        <v>2185.5</v>
      </c>
    </row>
    <row r="112" s="27" customFormat="1" ht="18" customHeight="1" spans="1:15">
      <c r="A112" s="46" t="s">
        <v>1241</v>
      </c>
      <c r="B112" s="47" t="s">
        <v>79</v>
      </c>
      <c r="C112" s="47" t="s">
        <v>1344</v>
      </c>
      <c r="D112" s="48">
        <f t="shared" si="8"/>
        <v>49.5</v>
      </c>
      <c r="E112" s="48">
        <f t="shared" si="9"/>
        <v>49.5</v>
      </c>
      <c r="F112" s="48"/>
      <c r="G112" s="48"/>
      <c r="H112" s="48">
        <v>49.5</v>
      </c>
      <c r="I112" s="55">
        <f t="shared" si="10"/>
        <v>0</v>
      </c>
      <c r="J112" s="55"/>
      <c r="K112" s="55"/>
      <c r="L112" s="55"/>
      <c r="M112" s="56">
        <f t="shared" si="11"/>
        <v>878.625</v>
      </c>
      <c r="N112" s="56">
        <f t="shared" si="12"/>
        <v>111.375</v>
      </c>
      <c r="O112" s="56">
        <f t="shared" si="13"/>
        <v>767.25</v>
      </c>
    </row>
    <row r="113" s="27" customFormat="1" ht="18" customHeight="1" spans="1:15">
      <c r="A113" s="46" t="s">
        <v>1241</v>
      </c>
      <c r="B113" s="47" t="s">
        <v>79</v>
      </c>
      <c r="C113" s="47" t="s">
        <v>1345</v>
      </c>
      <c r="D113" s="48">
        <f t="shared" si="8"/>
        <v>62.5</v>
      </c>
      <c r="E113" s="48">
        <f t="shared" si="9"/>
        <v>62.5</v>
      </c>
      <c r="F113" s="48"/>
      <c r="G113" s="48"/>
      <c r="H113" s="48">
        <v>62.5</v>
      </c>
      <c r="I113" s="55">
        <f t="shared" si="10"/>
        <v>0</v>
      </c>
      <c r="J113" s="55"/>
      <c r="K113" s="55"/>
      <c r="L113" s="55"/>
      <c r="M113" s="56">
        <f t="shared" si="11"/>
        <v>1109.375</v>
      </c>
      <c r="N113" s="56">
        <f t="shared" si="12"/>
        <v>140.625</v>
      </c>
      <c r="O113" s="56">
        <f t="shared" si="13"/>
        <v>968.75</v>
      </c>
    </row>
    <row r="114" s="27" customFormat="1" ht="18" customHeight="1" spans="1:15">
      <c r="A114" s="46" t="s">
        <v>1241</v>
      </c>
      <c r="B114" s="47" t="s">
        <v>79</v>
      </c>
      <c r="C114" s="47" t="s">
        <v>1346</v>
      </c>
      <c r="D114" s="48">
        <f t="shared" si="8"/>
        <v>94</v>
      </c>
      <c r="E114" s="48">
        <f t="shared" si="9"/>
        <v>94</v>
      </c>
      <c r="F114" s="48"/>
      <c r="G114" s="48"/>
      <c r="H114" s="48">
        <v>94</v>
      </c>
      <c r="I114" s="55">
        <f t="shared" si="10"/>
        <v>0</v>
      </c>
      <c r="J114" s="55"/>
      <c r="K114" s="55"/>
      <c r="L114" s="55"/>
      <c r="M114" s="56">
        <f t="shared" si="11"/>
        <v>1668.5</v>
      </c>
      <c r="N114" s="56">
        <f t="shared" si="12"/>
        <v>211.5</v>
      </c>
      <c r="O114" s="56">
        <f t="shared" si="13"/>
        <v>1457</v>
      </c>
    </row>
    <row r="115" s="27" customFormat="1" ht="18" customHeight="1" spans="1:15">
      <c r="A115" s="46" t="s">
        <v>1241</v>
      </c>
      <c r="B115" s="47" t="s">
        <v>79</v>
      </c>
      <c r="C115" s="47" t="s">
        <v>1347</v>
      </c>
      <c r="D115" s="48">
        <f t="shared" si="8"/>
        <v>94</v>
      </c>
      <c r="E115" s="48">
        <f t="shared" si="9"/>
        <v>94</v>
      </c>
      <c r="F115" s="48"/>
      <c r="G115" s="48"/>
      <c r="H115" s="48">
        <v>94</v>
      </c>
      <c r="I115" s="55">
        <f t="shared" si="10"/>
        <v>0</v>
      </c>
      <c r="J115" s="55"/>
      <c r="K115" s="55"/>
      <c r="L115" s="55"/>
      <c r="M115" s="56">
        <f t="shared" si="11"/>
        <v>1668.5</v>
      </c>
      <c r="N115" s="56">
        <f t="shared" si="12"/>
        <v>211.5</v>
      </c>
      <c r="O115" s="56">
        <f t="shared" si="13"/>
        <v>1457</v>
      </c>
    </row>
    <row r="116" s="27" customFormat="1" ht="18" customHeight="1" spans="1:15">
      <c r="A116" s="46" t="s">
        <v>1241</v>
      </c>
      <c r="B116" s="47" t="s">
        <v>79</v>
      </c>
      <c r="C116" s="47" t="s">
        <v>1348</v>
      </c>
      <c r="D116" s="48">
        <f t="shared" si="8"/>
        <v>49.5</v>
      </c>
      <c r="E116" s="48">
        <f t="shared" si="9"/>
        <v>49.5</v>
      </c>
      <c r="F116" s="48"/>
      <c r="G116" s="48"/>
      <c r="H116" s="48">
        <v>49.5</v>
      </c>
      <c r="I116" s="55">
        <f t="shared" si="10"/>
        <v>0</v>
      </c>
      <c r="J116" s="55"/>
      <c r="K116" s="55"/>
      <c r="L116" s="55"/>
      <c r="M116" s="56">
        <f t="shared" si="11"/>
        <v>878.625</v>
      </c>
      <c r="N116" s="56">
        <f t="shared" si="12"/>
        <v>111.375</v>
      </c>
      <c r="O116" s="56">
        <f t="shared" si="13"/>
        <v>767.25</v>
      </c>
    </row>
    <row r="117" s="27" customFormat="1" ht="18" customHeight="1" spans="1:15">
      <c r="A117" s="46" t="s">
        <v>1241</v>
      </c>
      <c r="B117" s="47" t="s">
        <v>79</v>
      </c>
      <c r="C117" s="47" t="s">
        <v>1349</v>
      </c>
      <c r="D117" s="48">
        <f t="shared" si="8"/>
        <v>105.7</v>
      </c>
      <c r="E117" s="48">
        <f t="shared" si="9"/>
        <v>105.7</v>
      </c>
      <c r="F117" s="48"/>
      <c r="G117" s="48"/>
      <c r="H117" s="48">
        <v>105.7</v>
      </c>
      <c r="I117" s="55">
        <f t="shared" si="10"/>
        <v>0</v>
      </c>
      <c r="J117" s="55"/>
      <c r="K117" s="55"/>
      <c r="L117" s="55"/>
      <c r="M117" s="56">
        <f t="shared" si="11"/>
        <v>1876.175</v>
      </c>
      <c r="N117" s="56">
        <f t="shared" si="12"/>
        <v>237.825</v>
      </c>
      <c r="O117" s="56">
        <f t="shared" si="13"/>
        <v>1638.35</v>
      </c>
    </row>
    <row r="118" s="27" customFormat="1" ht="18" customHeight="1" spans="1:15">
      <c r="A118" s="46" t="s">
        <v>1241</v>
      </c>
      <c r="B118" s="47" t="s">
        <v>79</v>
      </c>
      <c r="C118" s="47" t="s">
        <v>1350</v>
      </c>
      <c r="D118" s="48">
        <f t="shared" si="8"/>
        <v>188</v>
      </c>
      <c r="E118" s="48">
        <f t="shared" si="9"/>
        <v>188</v>
      </c>
      <c r="F118" s="48"/>
      <c r="G118" s="48"/>
      <c r="H118" s="48">
        <v>188</v>
      </c>
      <c r="I118" s="55">
        <f t="shared" si="10"/>
        <v>0</v>
      </c>
      <c r="J118" s="55"/>
      <c r="K118" s="55"/>
      <c r="L118" s="55"/>
      <c r="M118" s="56">
        <f t="shared" si="11"/>
        <v>3337</v>
      </c>
      <c r="N118" s="56">
        <f t="shared" si="12"/>
        <v>423</v>
      </c>
      <c r="O118" s="56">
        <f t="shared" si="13"/>
        <v>2914</v>
      </c>
    </row>
    <row r="119" s="27" customFormat="1" ht="18" customHeight="1" spans="1:15">
      <c r="A119" s="46" t="s">
        <v>1241</v>
      </c>
      <c r="B119" s="47" t="s">
        <v>79</v>
      </c>
      <c r="C119" s="47" t="s">
        <v>1351</v>
      </c>
      <c r="D119" s="48">
        <f t="shared" si="8"/>
        <v>47</v>
      </c>
      <c r="E119" s="48">
        <f t="shared" si="9"/>
        <v>47</v>
      </c>
      <c r="F119" s="48"/>
      <c r="G119" s="48"/>
      <c r="H119" s="48">
        <v>47</v>
      </c>
      <c r="I119" s="55">
        <f t="shared" si="10"/>
        <v>0</v>
      </c>
      <c r="J119" s="55"/>
      <c r="K119" s="55"/>
      <c r="L119" s="55"/>
      <c r="M119" s="56">
        <f t="shared" si="11"/>
        <v>834.25</v>
      </c>
      <c r="N119" s="56">
        <f t="shared" si="12"/>
        <v>105.75</v>
      </c>
      <c r="O119" s="56">
        <f t="shared" si="13"/>
        <v>728.5</v>
      </c>
    </row>
    <row r="120" s="27" customFormat="1" ht="18" customHeight="1" spans="1:15">
      <c r="A120" s="46" t="s">
        <v>1241</v>
      </c>
      <c r="B120" s="47" t="s">
        <v>79</v>
      </c>
      <c r="C120" s="47" t="s">
        <v>1352</v>
      </c>
      <c r="D120" s="48">
        <f t="shared" si="8"/>
        <v>47</v>
      </c>
      <c r="E120" s="48">
        <f t="shared" si="9"/>
        <v>47</v>
      </c>
      <c r="F120" s="48"/>
      <c r="G120" s="48"/>
      <c r="H120" s="48">
        <v>47</v>
      </c>
      <c r="I120" s="55">
        <f t="shared" si="10"/>
        <v>0</v>
      </c>
      <c r="J120" s="55"/>
      <c r="K120" s="55"/>
      <c r="L120" s="55"/>
      <c r="M120" s="56">
        <f t="shared" si="11"/>
        <v>834.25</v>
      </c>
      <c r="N120" s="56">
        <f t="shared" si="12"/>
        <v>105.75</v>
      </c>
      <c r="O120" s="56">
        <f t="shared" si="13"/>
        <v>728.5</v>
      </c>
    </row>
    <row r="121" s="27" customFormat="1" ht="18" customHeight="1" spans="1:15">
      <c r="A121" s="46" t="s">
        <v>1241</v>
      </c>
      <c r="B121" s="47" t="s">
        <v>79</v>
      </c>
      <c r="C121" s="47" t="s">
        <v>1353</v>
      </c>
      <c r="D121" s="48">
        <f t="shared" si="8"/>
        <v>129.3</v>
      </c>
      <c r="E121" s="48">
        <f t="shared" si="9"/>
        <v>129.3</v>
      </c>
      <c r="F121" s="48"/>
      <c r="G121" s="48"/>
      <c r="H121" s="48">
        <v>129.3</v>
      </c>
      <c r="I121" s="55">
        <f t="shared" si="10"/>
        <v>0</v>
      </c>
      <c r="J121" s="55"/>
      <c r="K121" s="55"/>
      <c r="L121" s="55"/>
      <c r="M121" s="56">
        <f t="shared" si="11"/>
        <v>2295.075</v>
      </c>
      <c r="N121" s="56">
        <f t="shared" si="12"/>
        <v>290.925</v>
      </c>
      <c r="O121" s="56">
        <f t="shared" si="13"/>
        <v>2004.15</v>
      </c>
    </row>
    <row r="122" s="27" customFormat="1" ht="18" customHeight="1" spans="1:15">
      <c r="A122" s="46" t="s">
        <v>1241</v>
      </c>
      <c r="B122" s="47" t="s">
        <v>93</v>
      </c>
      <c r="C122" s="47" t="s">
        <v>1354</v>
      </c>
      <c r="D122" s="48">
        <f t="shared" si="8"/>
        <v>224</v>
      </c>
      <c r="E122" s="48">
        <f t="shared" si="9"/>
        <v>224</v>
      </c>
      <c r="F122" s="48"/>
      <c r="G122" s="48"/>
      <c r="H122" s="48">
        <v>224</v>
      </c>
      <c r="I122" s="55">
        <f t="shared" si="10"/>
        <v>0</v>
      </c>
      <c r="J122" s="55"/>
      <c r="K122" s="55"/>
      <c r="L122" s="55"/>
      <c r="M122" s="56">
        <f t="shared" si="11"/>
        <v>3976</v>
      </c>
      <c r="N122" s="56">
        <f t="shared" si="12"/>
        <v>504</v>
      </c>
      <c r="O122" s="56">
        <f t="shared" si="13"/>
        <v>3472</v>
      </c>
    </row>
    <row r="123" s="27" customFormat="1" ht="18" customHeight="1" spans="1:15">
      <c r="A123" s="46" t="s">
        <v>1241</v>
      </c>
      <c r="B123" s="47" t="s">
        <v>93</v>
      </c>
      <c r="C123" s="47" t="s">
        <v>1355</v>
      </c>
      <c r="D123" s="48">
        <f t="shared" si="8"/>
        <v>18</v>
      </c>
      <c r="E123" s="48">
        <f t="shared" si="9"/>
        <v>18</v>
      </c>
      <c r="F123" s="48"/>
      <c r="G123" s="48"/>
      <c r="H123" s="48">
        <v>18</v>
      </c>
      <c r="I123" s="55">
        <f t="shared" si="10"/>
        <v>0</v>
      </c>
      <c r="J123" s="55"/>
      <c r="K123" s="55"/>
      <c r="L123" s="55"/>
      <c r="M123" s="56">
        <f t="shared" si="11"/>
        <v>319.5</v>
      </c>
      <c r="N123" s="56">
        <f t="shared" si="12"/>
        <v>40.5</v>
      </c>
      <c r="O123" s="56">
        <f t="shared" si="13"/>
        <v>279</v>
      </c>
    </row>
    <row r="124" s="27" customFormat="1" ht="18" customHeight="1" spans="1:15">
      <c r="A124" s="46" t="s">
        <v>1241</v>
      </c>
      <c r="B124" s="47" t="s">
        <v>93</v>
      </c>
      <c r="C124" s="47" t="s">
        <v>1356</v>
      </c>
      <c r="D124" s="48">
        <f t="shared" si="8"/>
        <v>18</v>
      </c>
      <c r="E124" s="48">
        <f t="shared" si="9"/>
        <v>18</v>
      </c>
      <c r="F124" s="48"/>
      <c r="G124" s="48"/>
      <c r="H124" s="48">
        <v>18</v>
      </c>
      <c r="I124" s="55">
        <f t="shared" si="10"/>
        <v>0</v>
      </c>
      <c r="J124" s="55"/>
      <c r="K124" s="55"/>
      <c r="L124" s="55"/>
      <c r="M124" s="56">
        <f t="shared" si="11"/>
        <v>319.5</v>
      </c>
      <c r="N124" s="56">
        <f t="shared" si="12"/>
        <v>40.5</v>
      </c>
      <c r="O124" s="56">
        <f t="shared" si="13"/>
        <v>279</v>
      </c>
    </row>
    <row r="125" s="27" customFormat="1" ht="18" customHeight="1" spans="1:15">
      <c r="A125" s="46" t="s">
        <v>1241</v>
      </c>
      <c r="B125" s="47" t="s">
        <v>93</v>
      </c>
      <c r="C125" s="47" t="s">
        <v>1357</v>
      </c>
      <c r="D125" s="48">
        <f t="shared" si="8"/>
        <v>18</v>
      </c>
      <c r="E125" s="48">
        <f t="shared" si="9"/>
        <v>18</v>
      </c>
      <c r="F125" s="48"/>
      <c r="G125" s="48"/>
      <c r="H125" s="48">
        <v>18</v>
      </c>
      <c r="I125" s="55">
        <f t="shared" si="10"/>
        <v>0</v>
      </c>
      <c r="J125" s="55"/>
      <c r="K125" s="55"/>
      <c r="L125" s="55"/>
      <c r="M125" s="56">
        <f t="shared" si="11"/>
        <v>319.5</v>
      </c>
      <c r="N125" s="56">
        <f t="shared" si="12"/>
        <v>40.5</v>
      </c>
      <c r="O125" s="56">
        <f t="shared" si="13"/>
        <v>279</v>
      </c>
    </row>
    <row r="126" s="27" customFormat="1" ht="18" customHeight="1" spans="1:15">
      <c r="A126" s="46" t="s">
        <v>1241</v>
      </c>
      <c r="B126" s="47" t="s">
        <v>93</v>
      </c>
      <c r="C126" s="47" t="s">
        <v>1358</v>
      </c>
      <c r="D126" s="48">
        <f t="shared" si="8"/>
        <v>18</v>
      </c>
      <c r="E126" s="48">
        <f t="shared" si="9"/>
        <v>18</v>
      </c>
      <c r="F126" s="48"/>
      <c r="G126" s="48"/>
      <c r="H126" s="48">
        <v>18</v>
      </c>
      <c r="I126" s="55">
        <f t="shared" si="10"/>
        <v>0</v>
      </c>
      <c r="J126" s="55"/>
      <c r="K126" s="55"/>
      <c r="L126" s="55"/>
      <c r="M126" s="56">
        <f t="shared" si="11"/>
        <v>319.5</v>
      </c>
      <c r="N126" s="56">
        <f t="shared" si="12"/>
        <v>40.5</v>
      </c>
      <c r="O126" s="56">
        <f t="shared" si="13"/>
        <v>279</v>
      </c>
    </row>
    <row r="127" s="27" customFormat="1" ht="18" customHeight="1" spans="1:15">
      <c r="A127" s="46" t="s">
        <v>1241</v>
      </c>
      <c r="B127" s="47" t="s">
        <v>93</v>
      </c>
      <c r="C127" s="47" t="s">
        <v>1359</v>
      </c>
      <c r="D127" s="48">
        <f t="shared" si="8"/>
        <v>72</v>
      </c>
      <c r="E127" s="48">
        <f t="shared" si="9"/>
        <v>72</v>
      </c>
      <c r="F127" s="48"/>
      <c r="G127" s="48"/>
      <c r="H127" s="48">
        <v>72</v>
      </c>
      <c r="I127" s="55">
        <f t="shared" si="10"/>
        <v>0</v>
      </c>
      <c r="J127" s="55"/>
      <c r="K127" s="55"/>
      <c r="L127" s="55"/>
      <c r="M127" s="56">
        <f t="shared" si="11"/>
        <v>1278</v>
      </c>
      <c r="N127" s="56">
        <f t="shared" si="12"/>
        <v>162</v>
      </c>
      <c r="O127" s="56">
        <f t="shared" si="13"/>
        <v>1116</v>
      </c>
    </row>
    <row r="128" s="27" customFormat="1" ht="18" customHeight="1" spans="1:15">
      <c r="A128" s="46" t="s">
        <v>1241</v>
      </c>
      <c r="B128" s="47" t="s">
        <v>93</v>
      </c>
      <c r="C128" s="47" t="s">
        <v>1360</v>
      </c>
      <c r="D128" s="48">
        <f t="shared" si="8"/>
        <v>24</v>
      </c>
      <c r="E128" s="48">
        <f t="shared" si="9"/>
        <v>24</v>
      </c>
      <c r="F128" s="48"/>
      <c r="G128" s="48"/>
      <c r="H128" s="48">
        <v>24</v>
      </c>
      <c r="I128" s="55">
        <f t="shared" si="10"/>
        <v>0</v>
      </c>
      <c r="J128" s="55"/>
      <c r="K128" s="55"/>
      <c r="L128" s="55"/>
      <c r="M128" s="56">
        <f t="shared" si="11"/>
        <v>426</v>
      </c>
      <c r="N128" s="56">
        <f t="shared" si="12"/>
        <v>54</v>
      </c>
      <c r="O128" s="56">
        <f t="shared" si="13"/>
        <v>372</v>
      </c>
    </row>
    <row r="129" s="27" customFormat="1" ht="18" customHeight="1" spans="1:15">
      <c r="A129" s="46" t="s">
        <v>1241</v>
      </c>
      <c r="B129" s="47" t="s">
        <v>93</v>
      </c>
      <c r="C129" s="47" t="s">
        <v>1361</v>
      </c>
      <c r="D129" s="48">
        <f t="shared" si="8"/>
        <v>30</v>
      </c>
      <c r="E129" s="48">
        <f t="shared" si="9"/>
        <v>30</v>
      </c>
      <c r="F129" s="48"/>
      <c r="G129" s="48"/>
      <c r="H129" s="48">
        <v>30</v>
      </c>
      <c r="I129" s="55">
        <f t="shared" si="10"/>
        <v>0</v>
      </c>
      <c r="J129" s="55"/>
      <c r="K129" s="55"/>
      <c r="L129" s="55"/>
      <c r="M129" s="56">
        <f t="shared" si="11"/>
        <v>532.5</v>
      </c>
      <c r="N129" s="56">
        <f t="shared" si="12"/>
        <v>67.5</v>
      </c>
      <c r="O129" s="56">
        <f t="shared" si="13"/>
        <v>465</v>
      </c>
    </row>
    <row r="130" s="27" customFormat="1" ht="18" customHeight="1" spans="1:15">
      <c r="A130" s="46" t="s">
        <v>1241</v>
      </c>
      <c r="B130" s="47" t="s">
        <v>93</v>
      </c>
      <c r="C130" s="47" t="s">
        <v>1362</v>
      </c>
      <c r="D130" s="48">
        <f t="shared" si="8"/>
        <v>30</v>
      </c>
      <c r="E130" s="48">
        <f t="shared" si="9"/>
        <v>30</v>
      </c>
      <c r="F130" s="48"/>
      <c r="G130" s="48"/>
      <c r="H130" s="48">
        <v>30</v>
      </c>
      <c r="I130" s="55">
        <f t="shared" si="10"/>
        <v>0</v>
      </c>
      <c r="J130" s="55"/>
      <c r="K130" s="55"/>
      <c r="L130" s="55"/>
      <c r="M130" s="56">
        <f t="shared" si="11"/>
        <v>532.5</v>
      </c>
      <c r="N130" s="56">
        <f t="shared" si="12"/>
        <v>67.5</v>
      </c>
      <c r="O130" s="56">
        <f t="shared" si="13"/>
        <v>465</v>
      </c>
    </row>
    <row r="131" s="27" customFormat="1" ht="18" customHeight="1" spans="1:15">
      <c r="A131" s="46" t="s">
        <v>1241</v>
      </c>
      <c r="B131" s="47" t="s">
        <v>93</v>
      </c>
      <c r="C131" s="47" t="s">
        <v>1363</v>
      </c>
      <c r="D131" s="48">
        <f t="shared" si="8"/>
        <v>90</v>
      </c>
      <c r="E131" s="48">
        <f t="shared" si="9"/>
        <v>90</v>
      </c>
      <c r="F131" s="48"/>
      <c r="G131" s="48"/>
      <c r="H131" s="48">
        <v>90</v>
      </c>
      <c r="I131" s="55">
        <f t="shared" si="10"/>
        <v>0</v>
      </c>
      <c r="J131" s="55"/>
      <c r="K131" s="55"/>
      <c r="L131" s="55"/>
      <c r="M131" s="56">
        <f t="shared" si="11"/>
        <v>1597.5</v>
      </c>
      <c r="N131" s="56">
        <f t="shared" si="12"/>
        <v>202.5</v>
      </c>
      <c r="O131" s="56">
        <f t="shared" si="13"/>
        <v>1395</v>
      </c>
    </row>
    <row r="132" s="27" customFormat="1" ht="18" customHeight="1" spans="1:15">
      <c r="A132" s="46" t="s">
        <v>1241</v>
      </c>
      <c r="B132" s="47" t="s">
        <v>93</v>
      </c>
      <c r="C132" s="47" t="s">
        <v>1364</v>
      </c>
      <c r="D132" s="48">
        <f t="shared" si="8"/>
        <v>18</v>
      </c>
      <c r="E132" s="48">
        <f t="shared" si="9"/>
        <v>18</v>
      </c>
      <c r="F132" s="48"/>
      <c r="G132" s="48"/>
      <c r="H132" s="48">
        <v>18</v>
      </c>
      <c r="I132" s="55">
        <f t="shared" si="10"/>
        <v>0</v>
      </c>
      <c r="J132" s="55"/>
      <c r="K132" s="55"/>
      <c r="L132" s="55"/>
      <c r="M132" s="56">
        <f t="shared" si="11"/>
        <v>319.5</v>
      </c>
      <c r="N132" s="56">
        <f t="shared" si="12"/>
        <v>40.5</v>
      </c>
      <c r="O132" s="56">
        <f t="shared" si="13"/>
        <v>279</v>
      </c>
    </row>
    <row r="133" s="27" customFormat="1" ht="18" customHeight="1" spans="1:15">
      <c r="A133" s="46" t="s">
        <v>1241</v>
      </c>
      <c r="B133" s="47" t="s">
        <v>93</v>
      </c>
      <c r="C133" s="47" t="s">
        <v>1365</v>
      </c>
      <c r="D133" s="48">
        <f t="shared" si="8"/>
        <v>102</v>
      </c>
      <c r="E133" s="48">
        <f t="shared" si="9"/>
        <v>102</v>
      </c>
      <c r="F133" s="48"/>
      <c r="G133" s="48"/>
      <c r="H133" s="48">
        <v>102</v>
      </c>
      <c r="I133" s="55">
        <f t="shared" si="10"/>
        <v>0</v>
      </c>
      <c r="J133" s="55"/>
      <c r="K133" s="55"/>
      <c r="L133" s="55"/>
      <c r="M133" s="56">
        <f t="shared" si="11"/>
        <v>1810.5</v>
      </c>
      <c r="N133" s="56">
        <f t="shared" si="12"/>
        <v>229.5</v>
      </c>
      <c r="O133" s="56">
        <f t="shared" si="13"/>
        <v>1581</v>
      </c>
    </row>
    <row r="134" s="27" customFormat="1" ht="18" customHeight="1" spans="1:15">
      <c r="A134" s="46" t="s">
        <v>1241</v>
      </c>
      <c r="B134" s="47" t="s">
        <v>93</v>
      </c>
      <c r="C134" s="47" t="s">
        <v>1366</v>
      </c>
      <c r="D134" s="48">
        <f t="shared" si="8"/>
        <v>27</v>
      </c>
      <c r="E134" s="48">
        <f t="shared" si="9"/>
        <v>27</v>
      </c>
      <c r="F134" s="48"/>
      <c r="G134" s="48"/>
      <c r="H134" s="48">
        <v>27</v>
      </c>
      <c r="I134" s="55">
        <f t="shared" si="10"/>
        <v>0</v>
      </c>
      <c r="J134" s="55"/>
      <c r="K134" s="55"/>
      <c r="L134" s="55"/>
      <c r="M134" s="56">
        <f t="shared" si="11"/>
        <v>479.25</v>
      </c>
      <c r="N134" s="56">
        <f t="shared" si="12"/>
        <v>60.75</v>
      </c>
      <c r="O134" s="56">
        <f t="shared" si="13"/>
        <v>418.5</v>
      </c>
    </row>
    <row r="135" s="27" customFormat="1" ht="18" customHeight="1" spans="1:15">
      <c r="A135" s="46" t="s">
        <v>1241</v>
      </c>
      <c r="B135" s="47" t="s">
        <v>93</v>
      </c>
      <c r="C135" s="47" t="s">
        <v>1367</v>
      </c>
      <c r="D135" s="48">
        <f t="shared" si="8"/>
        <v>34.6</v>
      </c>
      <c r="E135" s="48">
        <f t="shared" si="9"/>
        <v>34.6</v>
      </c>
      <c r="F135" s="48"/>
      <c r="G135" s="48"/>
      <c r="H135" s="48">
        <v>34.6</v>
      </c>
      <c r="I135" s="55">
        <f t="shared" si="10"/>
        <v>0</v>
      </c>
      <c r="J135" s="55"/>
      <c r="K135" s="55"/>
      <c r="L135" s="55"/>
      <c r="M135" s="56">
        <f t="shared" si="11"/>
        <v>614.15</v>
      </c>
      <c r="N135" s="56">
        <f t="shared" si="12"/>
        <v>77.85</v>
      </c>
      <c r="O135" s="56">
        <f t="shared" si="13"/>
        <v>536.3</v>
      </c>
    </row>
    <row r="136" s="27" customFormat="1" ht="18" customHeight="1" spans="1:15">
      <c r="A136" s="46" t="s">
        <v>1241</v>
      </c>
      <c r="B136" s="47" t="s">
        <v>93</v>
      </c>
      <c r="C136" s="47" t="s">
        <v>1368</v>
      </c>
      <c r="D136" s="48">
        <f t="shared" si="8"/>
        <v>34.7</v>
      </c>
      <c r="E136" s="48">
        <f t="shared" si="9"/>
        <v>34.7</v>
      </c>
      <c r="F136" s="48"/>
      <c r="G136" s="48"/>
      <c r="H136" s="48">
        <v>34.7</v>
      </c>
      <c r="I136" s="55">
        <f t="shared" si="10"/>
        <v>0</v>
      </c>
      <c r="J136" s="55"/>
      <c r="K136" s="55"/>
      <c r="L136" s="55"/>
      <c r="M136" s="56">
        <f t="shared" si="11"/>
        <v>615.925</v>
      </c>
      <c r="N136" s="56">
        <f t="shared" si="12"/>
        <v>78.075</v>
      </c>
      <c r="O136" s="56">
        <f t="shared" si="13"/>
        <v>537.85</v>
      </c>
    </row>
    <row r="137" s="27" customFormat="1" ht="18" customHeight="1" spans="1:15">
      <c r="A137" s="46" t="s">
        <v>1241</v>
      </c>
      <c r="B137" s="47" t="s">
        <v>93</v>
      </c>
      <c r="C137" s="47" t="s">
        <v>1369</v>
      </c>
      <c r="D137" s="48">
        <f t="shared" ref="D137:D200" si="14">E137+I137</f>
        <v>90</v>
      </c>
      <c r="E137" s="48">
        <f t="shared" ref="E137:E200" si="15">F137+G137+H137</f>
        <v>90</v>
      </c>
      <c r="F137" s="48"/>
      <c r="G137" s="48"/>
      <c r="H137" s="48">
        <v>90</v>
      </c>
      <c r="I137" s="55">
        <f t="shared" ref="I137:I200" si="16">J137+K137+L137</f>
        <v>0</v>
      </c>
      <c r="J137" s="55"/>
      <c r="K137" s="55"/>
      <c r="L137" s="55"/>
      <c r="M137" s="56">
        <f t="shared" ref="M137:M200" si="17">D137*17.75</f>
        <v>1597.5</v>
      </c>
      <c r="N137" s="56">
        <f t="shared" ref="N137:N200" si="18">D137*2.25</f>
        <v>202.5</v>
      </c>
      <c r="O137" s="56">
        <f t="shared" ref="O137:O200" si="19">M137-N137</f>
        <v>1395</v>
      </c>
    </row>
    <row r="138" s="27" customFormat="1" ht="18" customHeight="1" spans="1:15">
      <c r="A138" s="46" t="s">
        <v>1241</v>
      </c>
      <c r="B138" s="47" t="s">
        <v>93</v>
      </c>
      <c r="C138" s="47" t="s">
        <v>1370</v>
      </c>
      <c r="D138" s="48">
        <f t="shared" si="14"/>
        <v>18</v>
      </c>
      <c r="E138" s="48">
        <f t="shared" si="15"/>
        <v>18</v>
      </c>
      <c r="F138" s="48"/>
      <c r="G138" s="48"/>
      <c r="H138" s="48">
        <v>18</v>
      </c>
      <c r="I138" s="55">
        <f t="shared" si="16"/>
        <v>0</v>
      </c>
      <c r="J138" s="55"/>
      <c r="K138" s="55"/>
      <c r="L138" s="55"/>
      <c r="M138" s="56">
        <f t="shared" si="17"/>
        <v>319.5</v>
      </c>
      <c r="N138" s="56">
        <f t="shared" si="18"/>
        <v>40.5</v>
      </c>
      <c r="O138" s="56">
        <f t="shared" si="19"/>
        <v>279</v>
      </c>
    </row>
    <row r="139" s="27" customFormat="1" ht="18" customHeight="1" spans="1:15">
      <c r="A139" s="46" t="s">
        <v>1241</v>
      </c>
      <c r="B139" s="47" t="s">
        <v>93</v>
      </c>
      <c r="C139" s="47" t="s">
        <v>1371</v>
      </c>
      <c r="D139" s="48">
        <f t="shared" si="14"/>
        <v>90</v>
      </c>
      <c r="E139" s="48">
        <f t="shared" si="15"/>
        <v>90</v>
      </c>
      <c r="F139" s="48"/>
      <c r="G139" s="48"/>
      <c r="H139" s="48">
        <v>90</v>
      </c>
      <c r="I139" s="55">
        <f t="shared" si="16"/>
        <v>0</v>
      </c>
      <c r="J139" s="55"/>
      <c r="K139" s="55"/>
      <c r="L139" s="55"/>
      <c r="M139" s="56">
        <f t="shared" si="17"/>
        <v>1597.5</v>
      </c>
      <c r="N139" s="56">
        <f t="shared" si="18"/>
        <v>202.5</v>
      </c>
      <c r="O139" s="56">
        <f t="shared" si="19"/>
        <v>1395</v>
      </c>
    </row>
    <row r="140" s="27" customFormat="1" ht="18" customHeight="1" spans="1:15">
      <c r="A140" s="46" t="s">
        <v>1241</v>
      </c>
      <c r="B140" s="47" t="s">
        <v>93</v>
      </c>
      <c r="C140" s="47" t="s">
        <v>1372</v>
      </c>
      <c r="D140" s="48">
        <f t="shared" si="14"/>
        <v>189</v>
      </c>
      <c r="E140" s="48">
        <f t="shared" si="15"/>
        <v>189</v>
      </c>
      <c r="F140" s="48"/>
      <c r="G140" s="48"/>
      <c r="H140" s="48">
        <v>189</v>
      </c>
      <c r="I140" s="55">
        <f t="shared" si="16"/>
        <v>0</v>
      </c>
      <c r="J140" s="55"/>
      <c r="K140" s="55"/>
      <c r="L140" s="55"/>
      <c r="M140" s="56">
        <f t="shared" si="17"/>
        <v>3354.75</v>
      </c>
      <c r="N140" s="56">
        <f t="shared" si="18"/>
        <v>425.25</v>
      </c>
      <c r="O140" s="56">
        <f t="shared" si="19"/>
        <v>2929.5</v>
      </c>
    </row>
    <row r="141" s="27" customFormat="1" ht="18" customHeight="1" spans="1:15">
      <c r="A141" s="46" t="s">
        <v>1241</v>
      </c>
      <c r="B141" s="47" t="s">
        <v>93</v>
      </c>
      <c r="C141" s="47" t="s">
        <v>1373</v>
      </c>
      <c r="D141" s="48">
        <f t="shared" si="14"/>
        <v>101.6</v>
      </c>
      <c r="E141" s="48">
        <f t="shared" si="15"/>
        <v>101.6</v>
      </c>
      <c r="F141" s="48"/>
      <c r="G141" s="48"/>
      <c r="H141" s="48">
        <v>101.6</v>
      </c>
      <c r="I141" s="55">
        <f t="shared" si="16"/>
        <v>0</v>
      </c>
      <c r="J141" s="55"/>
      <c r="K141" s="55"/>
      <c r="L141" s="55"/>
      <c r="M141" s="56">
        <f t="shared" si="17"/>
        <v>1803.4</v>
      </c>
      <c r="N141" s="56">
        <f t="shared" si="18"/>
        <v>228.6</v>
      </c>
      <c r="O141" s="56">
        <f t="shared" si="19"/>
        <v>1574.8</v>
      </c>
    </row>
    <row r="142" s="27" customFormat="1" ht="18" customHeight="1" spans="1:15">
      <c r="A142" s="46" t="s">
        <v>1241</v>
      </c>
      <c r="B142" s="47" t="s">
        <v>93</v>
      </c>
      <c r="C142" s="47" t="s">
        <v>1374</v>
      </c>
      <c r="D142" s="48">
        <f t="shared" si="14"/>
        <v>46.4</v>
      </c>
      <c r="E142" s="48">
        <f t="shared" si="15"/>
        <v>46.4</v>
      </c>
      <c r="F142" s="48"/>
      <c r="G142" s="48"/>
      <c r="H142" s="48">
        <v>46.4</v>
      </c>
      <c r="I142" s="55">
        <f t="shared" si="16"/>
        <v>0</v>
      </c>
      <c r="J142" s="55"/>
      <c r="K142" s="55"/>
      <c r="L142" s="55"/>
      <c r="M142" s="56">
        <f t="shared" si="17"/>
        <v>823.6</v>
      </c>
      <c r="N142" s="56">
        <f t="shared" si="18"/>
        <v>104.4</v>
      </c>
      <c r="O142" s="56">
        <f t="shared" si="19"/>
        <v>719.2</v>
      </c>
    </row>
    <row r="143" s="27" customFormat="1" ht="18" customHeight="1" spans="1:15">
      <c r="A143" s="46" t="s">
        <v>1241</v>
      </c>
      <c r="B143" s="47" t="s">
        <v>93</v>
      </c>
      <c r="C143" s="47" t="s">
        <v>1375</v>
      </c>
      <c r="D143" s="48">
        <f t="shared" si="14"/>
        <v>100.6</v>
      </c>
      <c r="E143" s="48">
        <f t="shared" si="15"/>
        <v>100.6</v>
      </c>
      <c r="F143" s="48"/>
      <c r="G143" s="48"/>
      <c r="H143" s="48">
        <v>100.6</v>
      </c>
      <c r="I143" s="55">
        <f t="shared" si="16"/>
        <v>0</v>
      </c>
      <c r="J143" s="55"/>
      <c r="K143" s="55"/>
      <c r="L143" s="55"/>
      <c r="M143" s="56">
        <f t="shared" si="17"/>
        <v>1785.65</v>
      </c>
      <c r="N143" s="56">
        <f t="shared" si="18"/>
        <v>226.35</v>
      </c>
      <c r="O143" s="56">
        <f t="shared" si="19"/>
        <v>1559.3</v>
      </c>
    </row>
    <row r="144" s="27" customFormat="1" ht="18" customHeight="1" spans="1:15">
      <c r="A144" s="46" t="s">
        <v>1241</v>
      </c>
      <c r="B144" s="47" t="s">
        <v>93</v>
      </c>
      <c r="C144" s="47" t="s">
        <v>1376</v>
      </c>
      <c r="D144" s="48">
        <f t="shared" si="14"/>
        <v>90</v>
      </c>
      <c r="E144" s="48">
        <f t="shared" si="15"/>
        <v>90</v>
      </c>
      <c r="F144" s="48"/>
      <c r="G144" s="48"/>
      <c r="H144" s="48">
        <v>90</v>
      </c>
      <c r="I144" s="55">
        <f t="shared" si="16"/>
        <v>0</v>
      </c>
      <c r="J144" s="55"/>
      <c r="K144" s="55"/>
      <c r="L144" s="55"/>
      <c r="M144" s="56">
        <f t="shared" si="17"/>
        <v>1597.5</v>
      </c>
      <c r="N144" s="56">
        <f t="shared" si="18"/>
        <v>202.5</v>
      </c>
      <c r="O144" s="56">
        <f t="shared" si="19"/>
        <v>1395</v>
      </c>
    </row>
    <row r="145" s="27" customFormat="1" ht="18" customHeight="1" spans="1:15">
      <c r="A145" s="46" t="s">
        <v>1241</v>
      </c>
      <c r="B145" s="47" t="s">
        <v>93</v>
      </c>
      <c r="C145" s="47" t="s">
        <v>1377</v>
      </c>
      <c r="D145" s="48">
        <f t="shared" si="14"/>
        <v>96</v>
      </c>
      <c r="E145" s="48">
        <f t="shared" si="15"/>
        <v>96</v>
      </c>
      <c r="F145" s="48"/>
      <c r="G145" s="48"/>
      <c r="H145" s="48">
        <v>96</v>
      </c>
      <c r="I145" s="55">
        <f t="shared" si="16"/>
        <v>0</v>
      </c>
      <c r="J145" s="55"/>
      <c r="K145" s="55"/>
      <c r="L145" s="55"/>
      <c r="M145" s="56">
        <f t="shared" si="17"/>
        <v>1704</v>
      </c>
      <c r="N145" s="56">
        <f t="shared" si="18"/>
        <v>216</v>
      </c>
      <c r="O145" s="56">
        <f t="shared" si="19"/>
        <v>1488</v>
      </c>
    </row>
    <row r="146" s="27" customFormat="1" ht="18" customHeight="1" spans="1:15">
      <c r="A146" s="46" t="s">
        <v>1241</v>
      </c>
      <c r="B146" s="47" t="s">
        <v>93</v>
      </c>
      <c r="C146" s="47" t="s">
        <v>1378</v>
      </c>
      <c r="D146" s="48">
        <f t="shared" si="14"/>
        <v>60.8</v>
      </c>
      <c r="E146" s="48">
        <f t="shared" si="15"/>
        <v>60.8</v>
      </c>
      <c r="F146" s="48"/>
      <c r="G146" s="48"/>
      <c r="H146" s="48">
        <v>60.8</v>
      </c>
      <c r="I146" s="55">
        <f t="shared" si="16"/>
        <v>0</v>
      </c>
      <c r="J146" s="55"/>
      <c r="K146" s="55"/>
      <c r="L146" s="55"/>
      <c r="M146" s="56">
        <f t="shared" si="17"/>
        <v>1079.2</v>
      </c>
      <c r="N146" s="56">
        <f t="shared" si="18"/>
        <v>136.8</v>
      </c>
      <c r="O146" s="56">
        <f t="shared" si="19"/>
        <v>942.4</v>
      </c>
    </row>
    <row r="147" s="27" customFormat="1" ht="18" customHeight="1" spans="1:15">
      <c r="A147" s="46" t="s">
        <v>1241</v>
      </c>
      <c r="B147" s="47" t="s">
        <v>93</v>
      </c>
      <c r="C147" s="47" t="s">
        <v>1379</v>
      </c>
      <c r="D147" s="48">
        <f t="shared" si="14"/>
        <v>54</v>
      </c>
      <c r="E147" s="48">
        <f t="shared" si="15"/>
        <v>54</v>
      </c>
      <c r="F147" s="48"/>
      <c r="G147" s="48"/>
      <c r="H147" s="48">
        <v>54</v>
      </c>
      <c r="I147" s="55">
        <f t="shared" si="16"/>
        <v>0</v>
      </c>
      <c r="J147" s="55"/>
      <c r="K147" s="55"/>
      <c r="L147" s="55"/>
      <c r="M147" s="56">
        <f t="shared" si="17"/>
        <v>958.5</v>
      </c>
      <c r="N147" s="56">
        <f t="shared" si="18"/>
        <v>121.5</v>
      </c>
      <c r="O147" s="56">
        <f t="shared" si="19"/>
        <v>837</v>
      </c>
    </row>
    <row r="148" s="27" customFormat="1" ht="18" customHeight="1" spans="1:15">
      <c r="A148" s="46" t="s">
        <v>1241</v>
      </c>
      <c r="B148" s="47" t="s">
        <v>93</v>
      </c>
      <c r="C148" s="47" t="s">
        <v>1380</v>
      </c>
      <c r="D148" s="48">
        <f t="shared" si="14"/>
        <v>79.1</v>
      </c>
      <c r="E148" s="48">
        <f t="shared" si="15"/>
        <v>79.1</v>
      </c>
      <c r="F148" s="48"/>
      <c r="G148" s="48"/>
      <c r="H148" s="48">
        <v>79.1</v>
      </c>
      <c r="I148" s="55">
        <f t="shared" si="16"/>
        <v>0</v>
      </c>
      <c r="J148" s="55"/>
      <c r="K148" s="55"/>
      <c r="L148" s="55"/>
      <c r="M148" s="56">
        <f t="shared" si="17"/>
        <v>1404.025</v>
      </c>
      <c r="N148" s="56">
        <f t="shared" si="18"/>
        <v>177.975</v>
      </c>
      <c r="O148" s="56">
        <f t="shared" si="19"/>
        <v>1226.05</v>
      </c>
    </row>
    <row r="149" s="27" customFormat="1" ht="18" customHeight="1" spans="1:15">
      <c r="A149" s="46" t="s">
        <v>1241</v>
      </c>
      <c r="B149" s="47" t="s">
        <v>93</v>
      </c>
      <c r="C149" s="47" t="s">
        <v>1381</v>
      </c>
      <c r="D149" s="48">
        <f t="shared" si="14"/>
        <v>90</v>
      </c>
      <c r="E149" s="48">
        <f t="shared" si="15"/>
        <v>90</v>
      </c>
      <c r="F149" s="48"/>
      <c r="G149" s="48"/>
      <c r="H149" s="48">
        <v>90</v>
      </c>
      <c r="I149" s="55">
        <f t="shared" si="16"/>
        <v>0</v>
      </c>
      <c r="J149" s="55"/>
      <c r="K149" s="55"/>
      <c r="L149" s="55"/>
      <c r="M149" s="56">
        <f t="shared" si="17"/>
        <v>1597.5</v>
      </c>
      <c r="N149" s="56">
        <f t="shared" si="18"/>
        <v>202.5</v>
      </c>
      <c r="O149" s="56">
        <f t="shared" si="19"/>
        <v>1395</v>
      </c>
    </row>
    <row r="150" s="27" customFormat="1" ht="18" customHeight="1" spans="1:15">
      <c r="A150" s="46" t="s">
        <v>1241</v>
      </c>
      <c r="B150" s="47" t="s">
        <v>93</v>
      </c>
      <c r="C150" s="47" t="s">
        <v>1382</v>
      </c>
      <c r="D150" s="48">
        <f t="shared" si="14"/>
        <v>69.2</v>
      </c>
      <c r="E150" s="48">
        <f t="shared" si="15"/>
        <v>69.2</v>
      </c>
      <c r="F150" s="48"/>
      <c r="G150" s="48"/>
      <c r="H150" s="48">
        <v>69.2</v>
      </c>
      <c r="I150" s="55">
        <f t="shared" si="16"/>
        <v>0</v>
      </c>
      <c r="J150" s="55"/>
      <c r="K150" s="55"/>
      <c r="L150" s="55"/>
      <c r="M150" s="56">
        <f t="shared" si="17"/>
        <v>1228.3</v>
      </c>
      <c r="N150" s="56">
        <f t="shared" si="18"/>
        <v>155.7</v>
      </c>
      <c r="O150" s="56">
        <f t="shared" si="19"/>
        <v>1072.6</v>
      </c>
    </row>
    <row r="151" s="27" customFormat="1" ht="18" customHeight="1" spans="1:15">
      <c r="A151" s="46" t="s">
        <v>1241</v>
      </c>
      <c r="B151" s="47" t="s">
        <v>93</v>
      </c>
      <c r="C151" s="47" t="s">
        <v>1383</v>
      </c>
      <c r="D151" s="48">
        <f t="shared" si="14"/>
        <v>69.2</v>
      </c>
      <c r="E151" s="48">
        <f t="shared" si="15"/>
        <v>69.2</v>
      </c>
      <c r="F151" s="48"/>
      <c r="G151" s="48"/>
      <c r="H151" s="48">
        <v>69.2</v>
      </c>
      <c r="I151" s="55">
        <f t="shared" si="16"/>
        <v>0</v>
      </c>
      <c r="J151" s="55"/>
      <c r="K151" s="55"/>
      <c r="L151" s="55"/>
      <c r="M151" s="56">
        <f t="shared" si="17"/>
        <v>1228.3</v>
      </c>
      <c r="N151" s="56">
        <f t="shared" si="18"/>
        <v>155.7</v>
      </c>
      <c r="O151" s="56">
        <f t="shared" si="19"/>
        <v>1072.6</v>
      </c>
    </row>
    <row r="152" s="27" customFormat="1" ht="18" customHeight="1" spans="1:15">
      <c r="A152" s="46" t="s">
        <v>1241</v>
      </c>
      <c r="B152" s="47" t="s">
        <v>103</v>
      </c>
      <c r="C152" s="47" t="s">
        <v>1384</v>
      </c>
      <c r="D152" s="48">
        <f t="shared" si="14"/>
        <v>86</v>
      </c>
      <c r="E152" s="48">
        <f t="shared" si="15"/>
        <v>86</v>
      </c>
      <c r="F152" s="48"/>
      <c r="G152" s="48"/>
      <c r="H152" s="48">
        <v>86</v>
      </c>
      <c r="I152" s="55">
        <f t="shared" si="16"/>
        <v>0</v>
      </c>
      <c r="J152" s="55"/>
      <c r="K152" s="55"/>
      <c r="L152" s="55"/>
      <c r="M152" s="56">
        <f t="shared" si="17"/>
        <v>1526.5</v>
      </c>
      <c r="N152" s="56">
        <f t="shared" si="18"/>
        <v>193.5</v>
      </c>
      <c r="O152" s="56">
        <f t="shared" si="19"/>
        <v>1333</v>
      </c>
    </row>
    <row r="153" s="27" customFormat="1" ht="18" customHeight="1" spans="1:15">
      <c r="A153" s="46" t="s">
        <v>1241</v>
      </c>
      <c r="B153" s="47" t="s">
        <v>103</v>
      </c>
      <c r="C153" s="47" t="s">
        <v>1385</v>
      </c>
      <c r="D153" s="48">
        <f t="shared" si="14"/>
        <v>215</v>
      </c>
      <c r="E153" s="48">
        <f t="shared" si="15"/>
        <v>215</v>
      </c>
      <c r="F153" s="48"/>
      <c r="G153" s="48"/>
      <c r="H153" s="48">
        <v>215</v>
      </c>
      <c r="I153" s="55">
        <f t="shared" si="16"/>
        <v>0</v>
      </c>
      <c r="J153" s="55"/>
      <c r="K153" s="55"/>
      <c r="L153" s="55"/>
      <c r="M153" s="56">
        <f t="shared" si="17"/>
        <v>3816.25</v>
      </c>
      <c r="N153" s="56">
        <f t="shared" si="18"/>
        <v>483.75</v>
      </c>
      <c r="O153" s="56">
        <f t="shared" si="19"/>
        <v>3332.5</v>
      </c>
    </row>
    <row r="154" s="27" customFormat="1" ht="18" customHeight="1" spans="1:15">
      <c r="A154" s="46" t="s">
        <v>1241</v>
      </c>
      <c r="B154" s="47" t="s">
        <v>103</v>
      </c>
      <c r="C154" s="47" t="s">
        <v>1386</v>
      </c>
      <c r="D154" s="48">
        <f t="shared" si="14"/>
        <v>86</v>
      </c>
      <c r="E154" s="48">
        <f t="shared" si="15"/>
        <v>86</v>
      </c>
      <c r="F154" s="48"/>
      <c r="G154" s="48"/>
      <c r="H154" s="48">
        <v>86</v>
      </c>
      <c r="I154" s="55">
        <f t="shared" si="16"/>
        <v>0</v>
      </c>
      <c r="J154" s="55"/>
      <c r="K154" s="55"/>
      <c r="L154" s="55"/>
      <c r="M154" s="56">
        <f t="shared" si="17"/>
        <v>1526.5</v>
      </c>
      <c r="N154" s="56">
        <f t="shared" si="18"/>
        <v>193.5</v>
      </c>
      <c r="O154" s="56">
        <f t="shared" si="19"/>
        <v>1333</v>
      </c>
    </row>
    <row r="155" s="27" customFormat="1" ht="18" customHeight="1" spans="1:15">
      <c r="A155" s="46" t="s">
        <v>1241</v>
      </c>
      <c r="B155" s="47" t="s">
        <v>103</v>
      </c>
      <c r="C155" s="47" t="s">
        <v>1387</v>
      </c>
      <c r="D155" s="48">
        <f t="shared" si="14"/>
        <v>511</v>
      </c>
      <c r="E155" s="48">
        <f t="shared" si="15"/>
        <v>511</v>
      </c>
      <c r="F155" s="48"/>
      <c r="G155" s="48"/>
      <c r="H155" s="48">
        <v>511</v>
      </c>
      <c r="I155" s="55">
        <f t="shared" si="16"/>
        <v>0</v>
      </c>
      <c r="J155" s="55"/>
      <c r="K155" s="55"/>
      <c r="L155" s="55"/>
      <c r="M155" s="56">
        <f t="shared" si="17"/>
        <v>9070.25</v>
      </c>
      <c r="N155" s="56">
        <f t="shared" si="18"/>
        <v>1149.75</v>
      </c>
      <c r="O155" s="56">
        <f t="shared" si="19"/>
        <v>7920.5</v>
      </c>
    </row>
    <row r="156" s="27" customFormat="1" ht="18" customHeight="1" spans="1:15">
      <c r="A156" s="46" t="s">
        <v>1241</v>
      </c>
      <c r="B156" s="47" t="s">
        <v>103</v>
      </c>
      <c r="C156" s="47" t="s">
        <v>1388</v>
      </c>
      <c r="D156" s="48">
        <f t="shared" si="14"/>
        <v>215</v>
      </c>
      <c r="E156" s="48">
        <f t="shared" si="15"/>
        <v>215</v>
      </c>
      <c r="F156" s="48"/>
      <c r="G156" s="48"/>
      <c r="H156" s="48">
        <v>215</v>
      </c>
      <c r="I156" s="55">
        <f t="shared" si="16"/>
        <v>0</v>
      </c>
      <c r="J156" s="55"/>
      <c r="K156" s="55"/>
      <c r="L156" s="55"/>
      <c r="M156" s="56">
        <f t="shared" si="17"/>
        <v>3816.25</v>
      </c>
      <c r="N156" s="56">
        <f t="shared" si="18"/>
        <v>483.75</v>
      </c>
      <c r="O156" s="56">
        <f t="shared" si="19"/>
        <v>3332.5</v>
      </c>
    </row>
    <row r="157" s="27" customFormat="1" ht="18" customHeight="1" spans="1:15">
      <c r="A157" s="46" t="s">
        <v>1241</v>
      </c>
      <c r="B157" s="47" t="s">
        <v>103</v>
      </c>
      <c r="C157" s="47" t="s">
        <v>1389</v>
      </c>
      <c r="D157" s="48">
        <f t="shared" si="14"/>
        <v>107.5</v>
      </c>
      <c r="E157" s="48">
        <f t="shared" si="15"/>
        <v>107.5</v>
      </c>
      <c r="F157" s="48"/>
      <c r="G157" s="48"/>
      <c r="H157" s="48">
        <v>107.5</v>
      </c>
      <c r="I157" s="55">
        <f t="shared" si="16"/>
        <v>0</v>
      </c>
      <c r="J157" s="55"/>
      <c r="K157" s="55"/>
      <c r="L157" s="55"/>
      <c r="M157" s="56">
        <f t="shared" si="17"/>
        <v>1908.125</v>
      </c>
      <c r="N157" s="56">
        <f t="shared" si="18"/>
        <v>241.875</v>
      </c>
      <c r="O157" s="56">
        <f t="shared" si="19"/>
        <v>1666.25</v>
      </c>
    </row>
    <row r="158" s="27" customFormat="1" ht="18" customHeight="1" spans="1:15">
      <c r="A158" s="46" t="s">
        <v>1241</v>
      </c>
      <c r="B158" s="47" t="s">
        <v>103</v>
      </c>
      <c r="C158" s="47" t="s">
        <v>1390</v>
      </c>
      <c r="D158" s="48">
        <f t="shared" si="14"/>
        <v>129</v>
      </c>
      <c r="E158" s="48">
        <f t="shared" si="15"/>
        <v>129</v>
      </c>
      <c r="F158" s="48"/>
      <c r="G158" s="48"/>
      <c r="H158" s="48">
        <v>129</v>
      </c>
      <c r="I158" s="55">
        <f t="shared" si="16"/>
        <v>0</v>
      </c>
      <c r="J158" s="55"/>
      <c r="K158" s="55"/>
      <c r="L158" s="55"/>
      <c r="M158" s="56">
        <f t="shared" si="17"/>
        <v>2289.75</v>
      </c>
      <c r="N158" s="56">
        <f t="shared" si="18"/>
        <v>290.25</v>
      </c>
      <c r="O158" s="56">
        <f t="shared" si="19"/>
        <v>1999.5</v>
      </c>
    </row>
    <row r="159" s="27" customFormat="1" ht="18" customHeight="1" spans="1:15">
      <c r="A159" s="46" t="s">
        <v>1241</v>
      </c>
      <c r="B159" s="47" t="s">
        <v>103</v>
      </c>
      <c r="C159" s="47" t="s">
        <v>1391</v>
      </c>
      <c r="D159" s="48">
        <f t="shared" si="14"/>
        <v>258</v>
      </c>
      <c r="E159" s="48">
        <f t="shared" si="15"/>
        <v>258</v>
      </c>
      <c r="F159" s="48"/>
      <c r="G159" s="48"/>
      <c r="H159" s="48">
        <v>258</v>
      </c>
      <c r="I159" s="55">
        <f t="shared" si="16"/>
        <v>0</v>
      </c>
      <c r="J159" s="55"/>
      <c r="K159" s="55"/>
      <c r="L159" s="55"/>
      <c r="M159" s="56">
        <f t="shared" si="17"/>
        <v>4579.5</v>
      </c>
      <c r="N159" s="56">
        <f t="shared" si="18"/>
        <v>580.5</v>
      </c>
      <c r="O159" s="56">
        <f t="shared" si="19"/>
        <v>3999</v>
      </c>
    </row>
    <row r="160" s="27" customFormat="1" ht="18" customHeight="1" spans="1:15">
      <c r="A160" s="46" t="s">
        <v>1241</v>
      </c>
      <c r="B160" s="47" t="s">
        <v>103</v>
      </c>
      <c r="C160" s="47" t="s">
        <v>1392</v>
      </c>
      <c r="D160" s="48">
        <f t="shared" si="14"/>
        <v>129</v>
      </c>
      <c r="E160" s="48">
        <f t="shared" si="15"/>
        <v>129</v>
      </c>
      <c r="F160" s="49"/>
      <c r="G160" s="48"/>
      <c r="H160" s="48">
        <v>129</v>
      </c>
      <c r="I160" s="55">
        <f t="shared" si="16"/>
        <v>0</v>
      </c>
      <c r="J160" s="55"/>
      <c r="K160" s="55"/>
      <c r="L160" s="55"/>
      <c r="M160" s="56">
        <f t="shared" si="17"/>
        <v>2289.75</v>
      </c>
      <c r="N160" s="56">
        <f t="shared" si="18"/>
        <v>290.25</v>
      </c>
      <c r="O160" s="56">
        <f t="shared" si="19"/>
        <v>1999.5</v>
      </c>
    </row>
    <row r="161" s="27" customFormat="1" ht="18" customHeight="1" spans="1:15">
      <c r="A161" s="46" t="s">
        <v>1241</v>
      </c>
      <c r="B161" s="47" t="s">
        <v>103</v>
      </c>
      <c r="C161" s="47" t="s">
        <v>1393</v>
      </c>
      <c r="D161" s="48">
        <f t="shared" si="14"/>
        <v>150.5</v>
      </c>
      <c r="E161" s="48">
        <f t="shared" si="15"/>
        <v>150.5</v>
      </c>
      <c r="F161" s="48"/>
      <c r="G161" s="48"/>
      <c r="H161" s="48">
        <v>150.5</v>
      </c>
      <c r="I161" s="55">
        <f t="shared" si="16"/>
        <v>0</v>
      </c>
      <c r="J161" s="55"/>
      <c r="K161" s="55"/>
      <c r="L161" s="55"/>
      <c r="M161" s="56">
        <f t="shared" si="17"/>
        <v>2671.375</v>
      </c>
      <c r="N161" s="56">
        <f t="shared" si="18"/>
        <v>338.625</v>
      </c>
      <c r="O161" s="56">
        <f t="shared" si="19"/>
        <v>2332.75</v>
      </c>
    </row>
    <row r="162" s="27" customFormat="1" ht="18" customHeight="1" spans="1:15">
      <c r="A162" s="46" t="s">
        <v>1241</v>
      </c>
      <c r="B162" s="47" t="s">
        <v>103</v>
      </c>
      <c r="C162" s="47" t="s">
        <v>1394</v>
      </c>
      <c r="D162" s="48">
        <f t="shared" si="14"/>
        <v>150.5</v>
      </c>
      <c r="E162" s="48">
        <f t="shared" si="15"/>
        <v>150.5</v>
      </c>
      <c r="F162" s="48"/>
      <c r="G162" s="48"/>
      <c r="H162" s="48">
        <v>150.5</v>
      </c>
      <c r="I162" s="55">
        <f t="shared" si="16"/>
        <v>0</v>
      </c>
      <c r="J162" s="55"/>
      <c r="K162" s="55"/>
      <c r="L162" s="55"/>
      <c r="M162" s="56">
        <f t="shared" si="17"/>
        <v>2671.375</v>
      </c>
      <c r="N162" s="56">
        <f t="shared" si="18"/>
        <v>338.625</v>
      </c>
      <c r="O162" s="56">
        <f t="shared" si="19"/>
        <v>2332.75</v>
      </c>
    </row>
    <row r="163" s="27" customFormat="1" ht="18" customHeight="1" spans="1:15">
      <c r="A163" s="46" t="s">
        <v>1241</v>
      </c>
      <c r="B163" s="47" t="s">
        <v>103</v>
      </c>
      <c r="C163" s="47" t="s">
        <v>1395</v>
      </c>
      <c r="D163" s="48">
        <f t="shared" si="14"/>
        <v>279.5</v>
      </c>
      <c r="E163" s="48">
        <f t="shared" si="15"/>
        <v>279.5</v>
      </c>
      <c r="F163" s="48"/>
      <c r="G163" s="48"/>
      <c r="H163" s="48">
        <v>279.5</v>
      </c>
      <c r="I163" s="55">
        <f t="shared" si="16"/>
        <v>0</v>
      </c>
      <c r="J163" s="55"/>
      <c r="K163" s="55"/>
      <c r="L163" s="55"/>
      <c r="M163" s="56">
        <f t="shared" si="17"/>
        <v>4961.125</v>
      </c>
      <c r="N163" s="56">
        <f t="shared" si="18"/>
        <v>628.875</v>
      </c>
      <c r="O163" s="56">
        <f t="shared" si="19"/>
        <v>4332.25</v>
      </c>
    </row>
    <row r="164" s="27" customFormat="1" ht="18" customHeight="1" spans="1:15">
      <c r="A164" s="46" t="s">
        <v>1241</v>
      </c>
      <c r="B164" s="47" t="s">
        <v>103</v>
      </c>
      <c r="C164" s="47" t="s">
        <v>1396</v>
      </c>
      <c r="D164" s="48">
        <f t="shared" si="14"/>
        <v>193.5</v>
      </c>
      <c r="E164" s="48">
        <f t="shared" si="15"/>
        <v>193.5</v>
      </c>
      <c r="F164" s="48"/>
      <c r="G164" s="48"/>
      <c r="H164" s="48">
        <v>193.5</v>
      </c>
      <c r="I164" s="55">
        <f t="shared" si="16"/>
        <v>0</v>
      </c>
      <c r="J164" s="55"/>
      <c r="K164" s="55"/>
      <c r="L164" s="55"/>
      <c r="M164" s="56">
        <f t="shared" si="17"/>
        <v>3434.625</v>
      </c>
      <c r="N164" s="56">
        <f t="shared" si="18"/>
        <v>435.375</v>
      </c>
      <c r="O164" s="56">
        <f t="shared" si="19"/>
        <v>2999.25</v>
      </c>
    </row>
    <row r="165" s="27" customFormat="1" ht="18" customHeight="1" spans="1:15">
      <c r="A165" s="46" t="s">
        <v>1241</v>
      </c>
      <c r="B165" s="47" t="s">
        <v>103</v>
      </c>
      <c r="C165" s="47" t="s">
        <v>1397</v>
      </c>
      <c r="D165" s="48">
        <f t="shared" si="14"/>
        <v>193.5</v>
      </c>
      <c r="E165" s="48">
        <f t="shared" si="15"/>
        <v>193.5</v>
      </c>
      <c r="F165" s="48"/>
      <c r="G165" s="48"/>
      <c r="H165" s="48">
        <v>193.5</v>
      </c>
      <c r="I165" s="55">
        <f t="shared" si="16"/>
        <v>0</v>
      </c>
      <c r="J165" s="55"/>
      <c r="K165" s="55"/>
      <c r="L165" s="55"/>
      <c r="M165" s="56">
        <f t="shared" si="17"/>
        <v>3434.625</v>
      </c>
      <c r="N165" s="56">
        <f t="shared" si="18"/>
        <v>435.375</v>
      </c>
      <c r="O165" s="56">
        <f t="shared" si="19"/>
        <v>2999.25</v>
      </c>
    </row>
    <row r="166" s="27" customFormat="1" ht="18" customHeight="1" spans="1:15">
      <c r="A166" s="46" t="s">
        <v>1241</v>
      </c>
      <c r="B166" s="47" t="s">
        <v>103</v>
      </c>
      <c r="C166" s="47" t="s">
        <v>1398</v>
      </c>
      <c r="D166" s="48">
        <f t="shared" si="14"/>
        <v>215</v>
      </c>
      <c r="E166" s="48">
        <f t="shared" si="15"/>
        <v>215</v>
      </c>
      <c r="F166" s="48"/>
      <c r="G166" s="48"/>
      <c r="H166" s="48">
        <v>215</v>
      </c>
      <c r="I166" s="55">
        <f t="shared" si="16"/>
        <v>0</v>
      </c>
      <c r="J166" s="55"/>
      <c r="K166" s="55"/>
      <c r="L166" s="55"/>
      <c r="M166" s="56">
        <f t="shared" si="17"/>
        <v>3816.25</v>
      </c>
      <c r="N166" s="56">
        <f t="shared" si="18"/>
        <v>483.75</v>
      </c>
      <c r="O166" s="56">
        <f t="shared" si="19"/>
        <v>3332.5</v>
      </c>
    </row>
    <row r="167" s="27" customFormat="1" ht="18" customHeight="1" spans="1:15">
      <c r="A167" s="46" t="s">
        <v>1241</v>
      </c>
      <c r="B167" s="47" t="s">
        <v>103</v>
      </c>
      <c r="C167" s="47" t="s">
        <v>1399</v>
      </c>
      <c r="D167" s="48">
        <f t="shared" si="14"/>
        <v>57.3</v>
      </c>
      <c r="E167" s="48">
        <f t="shared" si="15"/>
        <v>57.3</v>
      </c>
      <c r="F167" s="48"/>
      <c r="G167" s="48"/>
      <c r="H167" s="48">
        <v>57.3</v>
      </c>
      <c r="I167" s="55">
        <f t="shared" si="16"/>
        <v>0</v>
      </c>
      <c r="J167" s="55"/>
      <c r="K167" s="55"/>
      <c r="L167" s="55"/>
      <c r="M167" s="56">
        <f t="shared" si="17"/>
        <v>1017.075</v>
      </c>
      <c r="N167" s="56">
        <f t="shared" si="18"/>
        <v>128.925</v>
      </c>
      <c r="O167" s="56">
        <f t="shared" si="19"/>
        <v>888.15</v>
      </c>
    </row>
    <row r="168" s="27" customFormat="1" ht="18" customHeight="1" spans="1:15">
      <c r="A168" s="46" t="s">
        <v>1241</v>
      </c>
      <c r="B168" s="47" t="s">
        <v>103</v>
      </c>
      <c r="C168" s="47" t="s">
        <v>1400</v>
      </c>
      <c r="D168" s="48">
        <f t="shared" si="14"/>
        <v>57.4</v>
      </c>
      <c r="E168" s="48">
        <f t="shared" si="15"/>
        <v>57.4</v>
      </c>
      <c r="F168" s="48"/>
      <c r="G168" s="48"/>
      <c r="H168" s="48">
        <v>57.4</v>
      </c>
      <c r="I168" s="55">
        <f t="shared" si="16"/>
        <v>0</v>
      </c>
      <c r="J168" s="55"/>
      <c r="K168" s="55"/>
      <c r="L168" s="55"/>
      <c r="M168" s="56">
        <f t="shared" si="17"/>
        <v>1018.85</v>
      </c>
      <c r="N168" s="56">
        <f t="shared" si="18"/>
        <v>129.15</v>
      </c>
      <c r="O168" s="56">
        <f t="shared" si="19"/>
        <v>889.7</v>
      </c>
    </row>
    <row r="169" s="27" customFormat="1" ht="18" customHeight="1" spans="1:15">
      <c r="A169" s="46" t="s">
        <v>1241</v>
      </c>
      <c r="B169" s="47" t="s">
        <v>103</v>
      </c>
      <c r="C169" s="47" t="s">
        <v>1401</v>
      </c>
      <c r="D169" s="48">
        <f t="shared" si="14"/>
        <v>57.3</v>
      </c>
      <c r="E169" s="48">
        <f t="shared" si="15"/>
        <v>57.3</v>
      </c>
      <c r="F169" s="48"/>
      <c r="G169" s="48"/>
      <c r="H169" s="48">
        <v>57.3</v>
      </c>
      <c r="I169" s="55">
        <f t="shared" si="16"/>
        <v>0</v>
      </c>
      <c r="J169" s="55"/>
      <c r="K169" s="55"/>
      <c r="L169" s="55"/>
      <c r="M169" s="56">
        <f t="shared" si="17"/>
        <v>1017.075</v>
      </c>
      <c r="N169" s="56">
        <f t="shared" si="18"/>
        <v>128.925</v>
      </c>
      <c r="O169" s="56">
        <f t="shared" si="19"/>
        <v>888.15</v>
      </c>
    </row>
    <row r="170" s="27" customFormat="1" ht="18" customHeight="1" spans="1:15">
      <c r="A170" s="46" t="s">
        <v>1241</v>
      </c>
      <c r="B170" s="47" t="s">
        <v>103</v>
      </c>
      <c r="C170" s="47" t="s">
        <v>1402</v>
      </c>
      <c r="D170" s="48">
        <f t="shared" si="14"/>
        <v>301</v>
      </c>
      <c r="E170" s="48">
        <f t="shared" si="15"/>
        <v>301</v>
      </c>
      <c r="F170" s="48"/>
      <c r="G170" s="48"/>
      <c r="H170" s="48">
        <v>301</v>
      </c>
      <c r="I170" s="55">
        <f t="shared" si="16"/>
        <v>0</v>
      </c>
      <c r="J170" s="55"/>
      <c r="K170" s="55"/>
      <c r="L170" s="55"/>
      <c r="M170" s="56">
        <f t="shared" si="17"/>
        <v>5342.75</v>
      </c>
      <c r="N170" s="56">
        <f t="shared" si="18"/>
        <v>677.25</v>
      </c>
      <c r="O170" s="56">
        <f t="shared" si="19"/>
        <v>4665.5</v>
      </c>
    </row>
    <row r="171" s="27" customFormat="1" ht="18" customHeight="1" spans="1:15">
      <c r="A171" s="46" t="s">
        <v>1241</v>
      </c>
      <c r="B171" s="47" t="s">
        <v>103</v>
      </c>
      <c r="C171" s="47" t="s">
        <v>1403</v>
      </c>
      <c r="D171" s="48">
        <f t="shared" si="14"/>
        <v>129</v>
      </c>
      <c r="E171" s="48">
        <f t="shared" si="15"/>
        <v>129</v>
      </c>
      <c r="F171" s="48"/>
      <c r="G171" s="48"/>
      <c r="H171" s="48">
        <v>129</v>
      </c>
      <c r="I171" s="55">
        <f t="shared" si="16"/>
        <v>0</v>
      </c>
      <c r="J171" s="55"/>
      <c r="K171" s="55"/>
      <c r="L171" s="55"/>
      <c r="M171" s="56">
        <f t="shared" si="17"/>
        <v>2289.75</v>
      </c>
      <c r="N171" s="56">
        <f t="shared" si="18"/>
        <v>290.25</v>
      </c>
      <c r="O171" s="56">
        <f t="shared" si="19"/>
        <v>1999.5</v>
      </c>
    </row>
    <row r="172" s="27" customFormat="1" ht="18" customHeight="1" spans="1:15">
      <c r="A172" s="46" t="s">
        <v>1241</v>
      </c>
      <c r="B172" s="47" t="s">
        <v>103</v>
      </c>
      <c r="C172" s="47" t="s">
        <v>1404</v>
      </c>
      <c r="D172" s="48">
        <f t="shared" si="14"/>
        <v>129</v>
      </c>
      <c r="E172" s="48">
        <f t="shared" si="15"/>
        <v>129</v>
      </c>
      <c r="F172" s="48"/>
      <c r="G172" s="48"/>
      <c r="H172" s="48">
        <v>129</v>
      </c>
      <c r="I172" s="55">
        <f t="shared" si="16"/>
        <v>0</v>
      </c>
      <c r="J172" s="55"/>
      <c r="K172" s="55"/>
      <c r="L172" s="55"/>
      <c r="M172" s="56">
        <f t="shared" si="17"/>
        <v>2289.75</v>
      </c>
      <c r="N172" s="56">
        <f t="shared" si="18"/>
        <v>290.25</v>
      </c>
      <c r="O172" s="56">
        <f t="shared" si="19"/>
        <v>1999.5</v>
      </c>
    </row>
    <row r="173" s="27" customFormat="1" ht="18" customHeight="1" spans="1:15">
      <c r="A173" s="46" t="s">
        <v>1241</v>
      </c>
      <c r="B173" s="47" t="s">
        <v>103</v>
      </c>
      <c r="C173" s="47" t="s">
        <v>1405</v>
      </c>
      <c r="D173" s="48">
        <f t="shared" si="14"/>
        <v>107.5</v>
      </c>
      <c r="E173" s="48">
        <f t="shared" si="15"/>
        <v>107.5</v>
      </c>
      <c r="F173" s="48"/>
      <c r="G173" s="48"/>
      <c r="H173" s="48">
        <v>107.5</v>
      </c>
      <c r="I173" s="55">
        <f t="shared" si="16"/>
        <v>0</v>
      </c>
      <c r="J173" s="55"/>
      <c r="K173" s="55"/>
      <c r="L173" s="55"/>
      <c r="M173" s="56">
        <f t="shared" si="17"/>
        <v>1908.125</v>
      </c>
      <c r="N173" s="56">
        <f t="shared" si="18"/>
        <v>241.875</v>
      </c>
      <c r="O173" s="56">
        <f t="shared" si="19"/>
        <v>1666.25</v>
      </c>
    </row>
    <row r="174" s="27" customFormat="1" ht="18" customHeight="1" spans="1:15">
      <c r="A174" s="46" t="s">
        <v>1241</v>
      </c>
      <c r="B174" s="47" t="s">
        <v>103</v>
      </c>
      <c r="C174" s="47" t="s">
        <v>1406</v>
      </c>
      <c r="D174" s="48">
        <f t="shared" si="14"/>
        <v>172</v>
      </c>
      <c r="E174" s="48">
        <f t="shared" si="15"/>
        <v>172</v>
      </c>
      <c r="F174" s="48"/>
      <c r="G174" s="48"/>
      <c r="H174" s="48">
        <v>172</v>
      </c>
      <c r="I174" s="55">
        <f t="shared" si="16"/>
        <v>0</v>
      </c>
      <c r="J174" s="55"/>
      <c r="K174" s="55"/>
      <c r="L174" s="55"/>
      <c r="M174" s="56">
        <f t="shared" si="17"/>
        <v>3053</v>
      </c>
      <c r="N174" s="56">
        <f t="shared" si="18"/>
        <v>387</v>
      </c>
      <c r="O174" s="56">
        <f t="shared" si="19"/>
        <v>2666</v>
      </c>
    </row>
    <row r="175" s="27" customFormat="1" ht="18" customHeight="1" spans="1:15">
      <c r="A175" s="46" t="s">
        <v>1241</v>
      </c>
      <c r="B175" s="47" t="s">
        <v>103</v>
      </c>
      <c r="C175" s="47" t="s">
        <v>1407</v>
      </c>
      <c r="D175" s="48">
        <f t="shared" si="14"/>
        <v>129</v>
      </c>
      <c r="E175" s="48">
        <f t="shared" si="15"/>
        <v>129</v>
      </c>
      <c r="F175" s="48"/>
      <c r="G175" s="48"/>
      <c r="H175" s="48">
        <v>129</v>
      </c>
      <c r="I175" s="55">
        <f t="shared" si="16"/>
        <v>0</v>
      </c>
      <c r="J175" s="55"/>
      <c r="K175" s="55"/>
      <c r="L175" s="55"/>
      <c r="M175" s="56">
        <f t="shared" si="17"/>
        <v>2289.75</v>
      </c>
      <c r="N175" s="56">
        <f t="shared" si="18"/>
        <v>290.25</v>
      </c>
      <c r="O175" s="56">
        <f t="shared" si="19"/>
        <v>1999.5</v>
      </c>
    </row>
    <row r="176" s="27" customFormat="1" ht="18" customHeight="1" spans="1:15">
      <c r="A176" s="46" t="s">
        <v>1241</v>
      </c>
      <c r="B176" s="47" t="s">
        <v>108</v>
      </c>
      <c r="C176" s="47" t="s">
        <v>1408</v>
      </c>
      <c r="D176" s="48">
        <f t="shared" si="14"/>
        <v>40.5</v>
      </c>
      <c r="E176" s="48">
        <f t="shared" si="15"/>
        <v>40.5</v>
      </c>
      <c r="F176" s="48"/>
      <c r="G176" s="48"/>
      <c r="H176" s="48">
        <v>40.5</v>
      </c>
      <c r="I176" s="55">
        <f t="shared" si="16"/>
        <v>0</v>
      </c>
      <c r="J176" s="55"/>
      <c r="K176" s="55"/>
      <c r="L176" s="55"/>
      <c r="M176" s="56">
        <f t="shared" si="17"/>
        <v>718.875</v>
      </c>
      <c r="N176" s="56">
        <f t="shared" si="18"/>
        <v>91.125</v>
      </c>
      <c r="O176" s="56">
        <f t="shared" si="19"/>
        <v>627.75</v>
      </c>
    </row>
    <row r="177" s="27" customFormat="1" ht="18" customHeight="1" spans="1:15">
      <c r="A177" s="50" t="s">
        <v>1241</v>
      </c>
      <c r="B177" s="51" t="s">
        <v>108</v>
      </c>
      <c r="C177" s="51" t="s">
        <v>1409</v>
      </c>
      <c r="D177" s="52">
        <f t="shared" si="14"/>
        <v>45</v>
      </c>
      <c r="E177" s="52">
        <f t="shared" si="15"/>
        <v>45</v>
      </c>
      <c r="F177" s="52"/>
      <c r="G177" s="52"/>
      <c r="H177" s="52">
        <v>45</v>
      </c>
      <c r="I177" s="57">
        <f t="shared" si="16"/>
        <v>0</v>
      </c>
      <c r="J177" s="57"/>
      <c r="K177" s="57"/>
      <c r="L177" s="57"/>
      <c r="M177" s="58">
        <f t="shared" si="17"/>
        <v>798.75</v>
      </c>
      <c r="N177" s="58">
        <f t="shared" si="18"/>
        <v>101.25</v>
      </c>
      <c r="O177" s="58">
        <f t="shared" si="19"/>
        <v>697.5</v>
      </c>
    </row>
    <row r="178" s="27" customFormat="1" ht="18" customHeight="1" spans="1:15">
      <c r="A178" s="46" t="s">
        <v>1241</v>
      </c>
      <c r="B178" s="47" t="s">
        <v>108</v>
      </c>
      <c r="C178" s="47" t="s">
        <v>1410</v>
      </c>
      <c r="D178" s="48">
        <f t="shared" si="14"/>
        <v>54</v>
      </c>
      <c r="E178" s="48">
        <f t="shared" si="15"/>
        <v>54</v>
      </c>
      <c r="F178" s="48"/>
      <c r="G178" s="48"/>
      <c r="H178" s="48">
        <v>54</v>
      </c>
      <c r="I178" s="55">
        <f t="shared" si="16"/>
        <v>0</v>
      </c>
      <c r="J178" s="55"/>
      <c r="K178" s="55"/>
      <c r="L178" s="55"/>
      <c r="M178" s="56">
        <f t="shared" si="17"/>
        <v>958.5</v>
      </c>
      <c r="N178" s="56">
        <f t="shared" si="18"/>
        <v>121.5</v>
      </c>
      <c r="O178" s="56">
        <f t="shared" si="19"/>
        <v>837</v>
      </c>
    </row>
    <row r="179" s="27" customFormat="1" ht="18" customHeight="1" spans="1:15">
      <c r="A179" s="46" t="s">
        <v>1241</v>
      </c>
      <c r="B179" s="47" t="s">
        <v>108</v>
      </c>
      <c r="C179" s="47" t="s">
        <v>1411</v>
      </c>
      <c r="D179" s="48">
        <f t="shared" si="14"/>
        <v>306.5</v>
      </c>
      <c r="E179" s="48">
        <f t="shared" si="15"/>
        <v>306.5</v>
      </c>
      <c r="F179" s="48"/>
      <c r="G179" s="48"/>
      <c r="H179" s="48">
        <v>306.5</v>
      </c>
      <c r="I179" s="55">
        <f t="shared" si="16"/>
        <v>0</v>
      </c>
      <c r="J179" s="55"/>
      <c r="K179" s="55"/>
      <c r="L179" s="55"/>
      <c r="M179" s="56">
        <f t="shared" si="17"/>
        <v>5440.375</v>
      </c>
      <c r="N179" s="56">
        <f t="shared" si="18"/>
        <v>689.625</v>
      </c>
      <c r="O179" s="56">
        <f t="shared" si="19"/>
        <v>4750.75</v>
      </c>
    </row>
    <row r="180" s="27" customFormat="1" ht="18" customHeight="1" spans="1:15">
      <c r="A180" s="46" t="s">
        <v>1241</v>
      </c>
      <c r="B180" s="47" t="s">
        <v>108</v>
      </c>
      <c r="C180" s="47" t="s">
        <v>1412</v>
      </c>
      <c r="D180" s="48">
        <f t="shared" si="14"/>
        <v>27</v>
      </c>
      <c r="E180" s="48">
        <f t="shared" si="15"/>
        <v>27</v>
      </c>
      <c r="F180" s="48"/>
      <c r="G180" s="48"/>
      <c r="H180" s="48">
        <v>27</v>
      </c>
      <c r="I180" s="55">
        <f t="shared" si="16"/>
        <v>0</v>
      </c>
      <c r="J180" s="55"/>
      <c r="K180" s="55"/>
      <c r="L180" s="55"/>
      <c r="M180" s="56">
        <f t="shared" si="17"/>
        <v>479.25</v>
      </c>
      <c r="N180" s="56">
        <f t="shared" si="18"/>
        <v>60.75</v>
      </c>
      <c r="O180" s="56">
        <f t="shared" si="19"/>
        <v>418.5</v>
      </c>
    </row>
    <row r="181" s="27" customFormat="1" ht="18" customHeight="1" spans="1:15">
      <c r="A181" s="46" t="s">
        <v>1241</v>
      </c>
      <c r="B181" s="47" t="s">
        <v>108</v>
      </c>
      <c r="C181" s="47" t="s">
        <v>1413</v>
      </c>
      <c r="D181" s="48">
        <f t="shared" si="14"/>
        <v>45</v>
      </c>
      <c r="E181" s="48">
        <f t="shared" si="15"/>
        <v>45</v>
      </c>
      <c r="F181" s="48"/>
      <c r="G181" s="48"/>
      <c r="H181" s="48">
        <v>45</v>
      </c>
      <c r="I181" s="55">
        <f t="shared" si="16"/>
        <v>0</v>
      </c>
      <c r="J181" s="55"/>
      <c r="K181" s="55"/>
      <c r="L181" s="55"/>
      <c r="M181" s="56">
        <f t="shared" si="17"/>
        <v>798.75</v>
      </c>
      <c r="N181" s="56">
        <f t="shared" si="18"/>
        <v>101.25</v>
      </c>
      <c r="O181" s="56">
        <f t="shared" si="19"/>
        <v>697.5</v>
      </c>
    </row>
    <row r="182" s="27" customFormat="1" ht="18" customHeight="1" spans="1:15">
      <c r="A182" s="46" t="s">
        <v>1241</v>
      </c>
      <c r="B182" s="47" t="s">
        <v>108</v>
      </c>
      <c r="C182" s="47" t="s">
        <v>1414</v>
      </c>
      <c r="D182" s="48">
        <f t="shared" si="14"/>
        <v>58.3</v>
      </c>
      <c r="E182" s="48">
        <f t="shared" si="15"/>
        <v>58.3</v>
      </c>
      <c r="F182" s="48"/>
      <c r="G182" s="48"/>
      <c r="H182" s="49">
        <v>58.3</v>
      </c>
      <c r="I182" s="55">
        <f t="shared" si="16"/>
        <v>0</v>
      </c>
      <c r="J182" s="55"/>
      <c r="K182" s="55"/>
      <c r="L182" s="55"/>
      <c r="M182" s="56">
        <f t="shared" si="17"/>
        <v>1034.825</v>
      </c>
      <c r="N182" s="56">
        <f t="shared" si="18"/>
        <v>131.175</v>
      </c>
      <c r="O182" s="56">
        <f t="shared" si="19"/>
        <v>903.65</v>
      </c>
    </row>
    <row r="183" s="27" customFormat="1" ht="18" customHeight="1" spans="1:15">
      <c r="A183" s="46" t="s">
        <v>1241</v>
      </c>
      <c r="B183" s="47" t="s">
        <v>108</v>
      </c>
      <c r="C183" s="47" t="s">
        <v>1415</v>
      </c>
      <c r="D183" s="48">
        <f t="shared" si="14"/>
        <v>72</v>
      </c>
      <c r="E183" s="48">
        <f t="shared" si="15"/>
        <v>72</v>
      </c>
      <c r="F183" s="49"/>
      <c r="G183" s="48"/>
      <c r="H183" s="48">
        <v>72</v>
      </c>
      <c r="I183" s="55">
        <f t="shared" si="16"/>
        <v>0</v>
      </c>
      <c r="J183" s="55"/>
      <c r="K183" s="55"/>
      <c r="L183" s="55"/>
      <c r="M183" s="56">
        <f t="shared" si="17"/>
        <v>1278</v>
      </c>
      <c r="N183" s="56">
        <f t="shared" si="18"/>
        <v>162</v>
      </c>
      <c r="O183" s="56">
        <f t="shared" si="19"/>
        <v>1116</v>
      </c>
    </row>
    <row r="184" s="27" customFormat="1" ht="18" customHeight="1" spans="1:15">
      <c r="A184" s="46" t="s">
        <v>1241</v>
      </c>
      <c r="B184" s="47" t="s">
        <v>108</v>
      </c>
      <c r="C184" s="47" t="s">
        <v>1416</v>
      </c>
      <c r="D184" s="48">
        <f t="shared" si="14"/>
        <v>31.5</v>
      </c>
      <c r="E184" s="48">
        <f t="shared" si="15"/>
        <v>31.5</v>
      </c>
      <c r="F184" s="49"/>
      <c r="G184" s="48"/>
      <c r="H184" s="48">
        <v>31.5</v>
      </c>
      <c r="I184" s="55">
        <f t="shared" si="16"/>
        <v>0</v>
      </c>
      <c r="J184" s="55"/>
      <c r="K184" s="55"/>
      <c r="L184" s="55"/>
      <c r="M184" s="56">
        <f t="shared" si="17"/>
        <v>559.125</v>
      </c>
      <c r="N184" s="56">
        <f t="shared" si="18"/>
        <v>70.875</v>
      </c>
      <c r="O184" s="56">
        <f t="shared" si="19"/>
        <v>488.25</v>
      </c>
    </row>
    <row r="185" s="27" customFormat="1" ht="18" customHeight="1" spans="1:15">
      <c r="A185" s="46" t="s">
        <v>1241</v>
      </c>
      <c r="B185" s="47" t="s">
        <v>108</v>
      </c>
      <c r="C185" s="47" t="s">
        <v>1417</v>
      </c>
      <c r="D185" s="48">
        <f t="shared" si="14"/>
        <v>27</v>
      </c>
      <c r="E185" s="48">
        <f t="shared" si="15"/>
        <v>27</v>
      </c>
      <c r="F185" s="49"/>
      <c r="G185" s="48"/>
      <c r="H185" s="48">
        <v>27</v>
      </c>
      <c r="I185" s="55">
        <f t="shared" si="16"/>
        <v>0</v>
      </c>
      <c r="J185" s="55"/>
      <c r="K185" s="55"/>
      <c r="L185" s="55"/>
      <c r="M185" s="56">
        <f t="shared" si="17"/>
        <v>479.25</v>
      </c>
      <c r="N185" s="56">
        <f t="shared" si="18"/>
        <v>60.75</v>
      </c>
      <c r="O185" s="56">
        <f t="shared" si="19"/>
        <v>418.5</v>
      </c>
    </row>
    <row r="186" s="27" customFormat="1" ht="18" customHeight="1" spans="1:15">
      <c r="A186" s="46" t="s">
        <v>1241</v>
      </c>
      <c r="B186" s="47" t="s">
        <v>108</v>
      </c>
      <c r="C186" s="47" t="s">
        <v>1418</v>
      </c>
      <c r="D186" s="48">
        <f t="shared" si="14"/>
        <v>33.7</v>
      </c>
      <c r="E186" s="48">
        <f t="shared" si="15"/>
        <v>33.7</v>
      </c>
      <c r="F186" s="49"/>
      <c r="G186" s="48"/>
      <c r="H186" s="48">
        <v>33.7</v>
      </c>
      <c r="I186" s="55">
        <f t="shared" si="16"/>
        <v>0</v>
      </c>
      <c r="J186" s="55"/>
      <c r="K186" s="55"/>
      <c r="L186" s="55"/>
      <c r="M186" s="56">
        <f t="shared" si="17"/>
        <v>598.175</v>
      </c>
      <c r="N186" s="56">
        <f t="shared" si="18"/>
        <v>75.825</v>
      </c>
      <c r="O186" s="56">
        <f t="shared" si="19"/>
        <v>522.35</v>
      </c>
    </row>
    <row r="187" s="27" customFormat="1" ht="18" customHeight="1" spans="1:15">
      <c r="A187" s="46" t="s">
        <v>1241</v>
      </c>
      <c r="B187" s="47" t="s">
        <v>108</v>
      </c>
      <c r="C187" s="47" t="s">
        <v>1419</v>
      </c>
      <c r="D187" s="48">
        <f t="shared" si="14"/>
        <v>45.2</v>
      </c>
      <c r="E187" s="48">
        <f t="shared" si="15"/>
        <v>45.2</v>
      </c>
      <c r="F187" s="49"/>
      <c r="G187" s="48"/>
      <c r="H187" s="48">
        <v>45.2</v>
      </c>
      <c r="I187" s="55">
        <f t="shared" si="16"/>
        <v>0</v>
      </c>
      <c r="J187" s="55"/>
      <c r="K187" s="55"/>
      <c r="L187" s="55"/>
      <c r="M187" s="56">
        <f t="shared" si="17"/>
        <v>802.3</v>
      </c>
      <c r="N187" s="56">
        <f t="shared" si="18"/>
        <v>101.7</v>
      </c>
      <c r="O187" s="56">
        <f t="shared" si="19"/>
        <v>700.6</v>
      </c>
    </row>
    <row r="188" s="27" customFormat="1" ht="18" customHeight="1" spans="1:15">
      <c r="A188" s="46" t="s">
        <v>1241</v>
      </c>
      <c r="B188" s="47" t="s">
        <v>108</v>
      </c>
      <c r="C188" s="47" t="s">
        <v>1420</v>
      </c>
      <c r="D188" s="48">
        <f t="shared" si="14"/>
        <v>33.8</v>
      </c>
      <c r="E188" s="48">
        <f t="shared" si="15"/>
        <v>33.8</v>
      </c>
      <c r="F188" s="49"/>
      <c r="G188" s="48"/>
      <c r="H188" s="48">
        <v>33.8</v>
      </c>
      <c r="I188" s="55">
        <f t="shared" si="16"/>
        <v>0</v>
      </c>
      <c r="J188" s="55"/>
      <c r="K188" s="55"/>
      <c r="L188" s="55"/>
      <c r="M188" s="56">
        <f t="shared" si="17"/>
        <v>599.95</v>
      </c>
      <c r="N188" s="56">
        <f t="shared" si="18"/>
        <v>76.05</v>
      </c>
      <c r="O188" s="56">
        <f t="shared" si="19"/>
        <v>523.9</v>
      </c>
    </row>
    <row r="189" s="27" customFormat="1" ht="18" customHeight="1" spans="1:15">
      <c r="A189" s="46" t="s">
        <v>1241</v>
      </c>
      <c r="B189" s="47" t="s">
        <v>108</v>
      </c>
      <c r="C189" s="47" t="s">
        <v>1421</v>
      </c>
      <c r="D189" s="48">
        <f t="shared" si="14"/>
        <v>54</v>
      </c>
      <c r="E189" s="48">
        <f t="shared" si="15"/>
        <v>54</v>
      </c>
      <c r="F189" s="49"/>
      <c r="G189" s="48"/>
      <c r="H189" s="48">
        <v>54</v>
      </c>
      <c r="I189" s="55">
        <f t="shared" si="16"/>
        <v>0</v>
      </c>
      <c r="J189" s="55"/>
      <c r="K189" s="55"/>
      <c r="L189" s="55"/>
      <c r="M189" s="56">
        <f t="shared" si="17"/>
        <v>958.5</v>
      </c>
      <c r="N189" s="56">
        <f t="shared" si="18"/>
        <v>121.5</v>
      </c>
      <c r="O189" s="56">
        <f t="shared" si="19"/>
        <v>837</v>
      </c>
    </row>
    <row r="190" s="27" customFormat="1" ht="18" customHeight="1" spans="1:15">
      <c r="A190" s="46" t="s">
        <v>1241</v>
      </c>
      <c r="B190" s="47" t="s">
        <v>108</v>
      </c>
      <c r="C190" s="47" t="s">
        <v>1422</v>
      </c>
      <c r="D190" s="48">
        <f t="shared" si="14"/>
        <v>54</v>
      </c>
      <c r="E190" s="48">
        <f t="shared" si="15"/>
        <v>54</v>
      </c>
      <c r="F190" s="49"/>
      <c r="G190" s="48"/>
      <c r="H190" s="48">
        <v>54</v>
      </c>
      <c r="I190" s="55">
        <f t="shared" si="16"/>
        <v>0</v>
      </c>
      <c r="J190" s="55"/>
      <c r="K190" s="55"/>
      <c r="L190" s="55"/>
      <c r="M190" s="56">
        <f t="shared" si="17"/>
        <v>958.5</v>
      </c>
      <c r="N190" s="56">
        <f t="shared" si="18"/>
        <v>121.5</v>
      </c>
      <c r="O190" s="56">
        <f t="shared" si="19"/>
        <v>837</v>
      </c>
    </row>
    <row r="191" s="27" customFormat="1" ht="18" customHeight="1" spans="1:15">
      <c r="A191" s="46" t="s">
        <v>1241</v>
      </c>
      <c r="B191" s="47" t="s">
        <v>108</v>
      </c>
      <c r="C191" s="47" t="s">
        <v>1423</v>
      </c>
      <c r="D191" s="48">
        <f t="shared" si="14"/>
        <v>54</v>
      </c>
      <c r="E191" s="48">
        <f t="shared" si="15"/>
        <v>54</v>
      </c>
      <c r="F191" s="49"/>
      <c r="G191" s="48"/>
      <c r="H191" s="48">
        <v>54</v>
      </c>
      <c r="I191" s="55">
        <f t="shared" si="16"/>
        <v>0</v>
      </c>
      <c r="J191" s="55"/>
      <c r="K191" s="55"/>
      <c r="L191" s="55"/>
      <c r="M191" s="56">
        <f t="shared" si="17"/>
        <v>958.5</v>
      </c>
      <c r="N191" s="56">
        <f t="shared" si="18"/>
        <v>121.5</v>
      </c>
      <c r="O191" s="56">
        <f t="shared" si="19"/>
        <v>837</v>
      </c>
    </row>
    <row r="192" s="27" customFormat="1" ht="18" customHeight="1" spans="1:15">
      <c r="A192" s="46" t="s">
        <v>1241</v>
      </c>
      <c r="B192" s="47" t="s">
        <v>108</v>
      </c>
      <c r="C192" s="47" t="s">
        <v>1424</v>
      </c>
      <c r="D192" s="48">
        <f t="shared" si="14"/>
        <v>40.5</v>
      </c>
      <c r="E192" s="48">
        <f t="shared" si="15"/>
        <v>40.5</v>
      </c>
      <c r="F192" s="48"/>
      <c r="G192" s="48"/>
      <c r="H192" s="48">
        <v>40.5</v>
      </c>
      <c r="I192" s="55">
        <f t="shared" si="16"/>
        <v>0</v>
      </c>
      <c r="J192" s="55"/>
      <c r="K192" s="55"/>
      <c r="L192" s="55"/>
      <c r="M192" s="56">
        <f t="shared" si="17"/>
        <v>718.875</v>
      </c>
      <c r="N192" s="56">
        <f t="shared" si="18"/>
        <v>91.125</v>
      </c>
      <c r="O192" s="56">
        <f t="shared" si="19"/>
        <v>627.75</v>
      </c>
    </row>
    <row r="193" s="27" customFormat="1" ht="18" customHeight="1" spans="1:15">
      <c r="A193" s="46" t="s">
        <v>1241</v>
      </c>
      <c r="B193" s="47" t="s">
        <v>108</v>
      </c>
      <c r="C193" s="47" t="s">
        <v>1425</v>
      </c>
      <c r="D193" s="48">
        <f t="shared" si="14"/>
        <v>40.5</v>
      </c>
      <c r="E193" s="48">
        <f t="shared" si="15"/>
        <v>40.5</v>
      </c>
      <c r="F193" s="48"/>
      <c r="G193" s="48"/>
      <c r="H193" s="48">
        <v>40.5</v>
      </c>
      <c r="I193" s="55">
        <f t="shared" si="16"/>
        <v>0</v>
      </c>
      <c r="J193" s="55"/>
      <c r="K193" s="55"/>
      <c r="L193" s="55"/>
      <c r="M193" s="56">
        <f t="shared" si="17"/>
        <v>718.875</v>
      </c>
      <c r="N193" s="56">
        <f t="shared" si="18"/>
        <v>91.125</v>
      </c>
      <c r="O193" s="56">
        <f t="shared" si="19"/>
        <v>627.75</v>
      </c>
    </row>
    <row r="194" s="27" customFormat="1" ht="18" customHeight="1" spans="1:15">
      <c r="A194" s="46" t="s">
        <v>1241</v>
      </c>
      <c r="B194" s="47" t="s">
        <v>108</v>
      </c>
      <c r="C194" s="47" t="s">
        <v>1426</v>
      </c>
      <c r="D194" s="48">
        <f t="shared" si="14"/>
        <v>67.5</v>
      </c>
      <c r="E194" s="48">
        <f t="shared" si="15"/>
        <v>67.5</v>
      </c>
      <c r="F194" s="48"/>
      <c r="G194" s="48"/>
      <c r="H194" s="48">
        <v>67.5</v>
      </c>
      <c r="I194" s="55">
        <f t="shared" si="16"/>
        <v>0</v>
      </c>
      <c r="J194" s="55"/>
      <c r="K194" s="55"/>
      <c r="L194" s="55"/>
      <c r="M194" s="56">
        <f t="shared" si="17"/>
        <v>1198.125</v>
      </c>
      <c r="N194" s="56">
        <f t="shared" si="18"/>
        <v>151.875</v>
      </c>
      <c r="O194" s="56">
        <f t="shared" si="19"/>
        <v>1046.25</v>
      </c>
    </row>
    <row r="195" s="27" customFormat="1" ht="18" customHeight="1" spans="1:15">
      <c r="A195" s="46" t="s">
        <v>1241</v>
      </c>
      <c r="B195" s="47" t="s">
        <v>108</v>
      </c>
      <c r="C195" s="47" t="s">
        <v>1427</v>
      </c>
      <c r="D195" s="48">
        <f t="shared" si="14"/>
        <v>13.5</v>
      </c>
      <c r="E195" s="48">
        <f t="shared" si="15"/>
        <v>13.5</v>
      </c>
      <c r="F195" s="48"/>
      <c r="G195" s="48"/>
      <c r="H195" s="48">
        <v>13.5</v>
      </c>
      <c r="I195" s="55">
        <f t="shared" si="16"/>
        <v>0</v>
      </c>
      <c r="J195" s="55"/>
      <c r="K195" s="55"/>
      <c r="L195" s="55"/>
      <c r="M195" s="56">
        <f t="shared" si="17"/>
        <v>239.625</v>
      </c>
      <c r="N195" s="56">
        <f t="shared" si="18"/>
        <v>30.375</v>
      </c>
      <c r="O195" s="56">
        <f t="shared" si="19"/>
        <v>209.25</v>
      </c>
    </row>
    <row r="196" s="27" customFormat="1" ht="18" customHeight="1" spans="1:15">
      <c r="A196" s="46" t="s">
        <v>1241</v>
      </c>
      <c r="B196" s="47" t="s">
        <v>108</v>
      </c>
      <c r="C196" s="47" t="s">
        <v>1428</v>
      </c>
      <c r="D196" s="48">
        <f t="shared" si="14"/>
        <v>54</v>
      </c>
      <c r="E196" s="48">
        <f t="shared" si="15"/>
        <v>54</v>
      </c>
      <c r="F196" s="48"/>
      <c r="G196" s="48"/>
      <c r="H196" s="48">
        <v>54</v>
      </c>
      <c r="I196" s="55">
        <f t="shared" si="16"/>
        <v>0</v>
      </c>
      <c r="J196" s="55"/>
      <c r="K196" s="55"/>
      <c r="L196" s="55"/>
      <c r="M196" s="56">
        <f t="shared" si="17"/>
        <v>958.5</v>
      </c>
      <c r="N196" s="56">
        <f t="shared" si="18"/>
        <v>121.5</v>
      </c>
      <c r="O196" s="56">
        <f t="shared" si="19"/>
        <v>837</v>
      </c>
    </row>
    <row r="197" s="27" customFormat="1" ht="18" customHeight="1" spans="1:15">
      <c r="A197" s="46" t="s">
        <v>1241</v>
      </c>
      <c r="B197" s="47" t="s">
        <v>108</v>
      </c>
      <c r="C197" s="47" t="s">
        <v>1429</v>
      </c>
      <c r="D197" s="48">
        <f t="shared" si="14"/>
        <v>27</v>
      </c>
      <c r="E197" s="48">
        <f t="shared" si="15"/>
        <v>27</v>
      </c>
      <c r="F197" s="48"/>
      <c r="G197" s="48"/>
      <c r="H197" s="48">
        <v>27</v>
      </c>
      <c r="I197" s="55">
        <f t="shared" si="16"/>
        <v>0</v>
      </c>
      <c r="J197" s="55"/>
      <c r="K197" s="55"/>
      <c r="L197" s="55"/>
      <c r="M197" s="56">
        <f t="shared" si="17"/>
        <v>479.25</v>
      </c>
      <c r="N197" s="56">
        <f t="shared" si="18"/>
        <v>60.75</v>
      </c>
      <c r="O197" s="56">
        <f t="shared" si="19"/>
        <v>418.5</v>
      </c>
    </row>
    <row r="198" s="27" customFormat="1" ht="18" customHeight="1" spans="1:15">
      <c r="A198" s="46" t="s">
        <v>1241</v>
      </c>
      <c r="B198" s="47" t="s">
        <v>108</v>
      </c>
      <c r="C198" s="47" t="s">
        <v>1430</v>
      </c>
      <c r="D198" s="48">
        <f t="shared" si="14"/>
        <v>13.5</v>
      </c>
      <c r="E198" s="48">
        <f t="shared" si="15"/>
        <v>13.5</v>
      </c>
      <c r="F198" s="48"/>
      <c r="G198" s="48"/>
      <c r="H198" s="48">
        <v>13.5</v>
      </c>
      <c r="I198" s="55">
        <f t="shared" si="16"/>
        <v>0</v>
      </c>
      <c r="J198" s="55"/>
      <c r="K198" s="55"/>
      <c r="L198" s="55"/>
      <c r="M198" s="56">
        <f t="shared" si="17"/>
        <v>239.625</v>
      </c>
      <c r="N198" s="56">
        <f t="shared" si="18"/>
        <v>30.375</v>
      </c>
      <c r="O198" s="56">
        <f t="shared" si="19"/>
        <v>209.25</v>
      </c>
    </row>
    <row r="199" s="27" customFormat="1" ht="18" customHeight="1" spans="1:15">
      <c r="A199" s="46" t="s">
        <v>1241</v>
      </c>
      <c r="B199" s="47" t="s">
        <v>108</v>
      </c>
      <c r="C199" s="47" t="s">
        <v>1431</v>
      </c>
      <c r="D199" s="48">
        <f t="shared" si="14"/>
        <v>67.5</v>
      </c>
      <c r="E199" s="48">
        <f t="shared" si="15"/>
        <v>67.5</v>
      </c>
      <c r="F199" s="48"/>
      <c r="G199" s="48"/>
      <c r="H199" s="48">
        <v>67.5</v>
      </c>
      <c r="I199" s="55">
        <f t="shared" si="16"/>
        <v>0</v>
      </c>
      <c r="J199" s="55"/>
      <c r="K199" s="55"/>
      <c r="L199" s="55"/>
      <c r="M199" s="56">
        <f t="shared" si="17"/>
        <v>1198.125</v>
      </c>
      <c r="N199" s="56">
        <f t="shared" si="18"/>
        <v>151.875</v>
      </c>
      <c r="O199" s="56">
        <f t="shared" si="19"/>
        <v>1046.25</v>
      </c>
    </row>
    <row r="200" s="27" customFormat="1" ht="18" customHeight="1" spans="1:15">
      <c r="A200" s="46" t="s">
        <v>1241</v>
      </c>
      <c r="B200" s="47" t="s">
        <v>108</v>
      </c>
      <c r="C200" s="47" t="s">
        <v>1432</v>
      </c>
      <c r="D200" s="48">
        <f t="shared" si="14"/>
        <v>94.5</v>
      </c>
      <c r="E200" s="48">
        <f t="shared" si="15"/>
        <v>94.5</v>
      </c>
      <c r="F200" s="48"/>
      <c r="G200" s="48"/>
      <c r="H200" s="48">
        <v>94.5</v>
      </c>
      <c r="I200" s="55">
        <f t="shared" si="16"/>
        <v>0</v>
      </c>
      <c r="J200" s="55"/>
      <c r="K200" s="55"/>
      <c r="L200" s="55"/>
      <c r="M200" s="56">
        <f t="shared" si="17"/>
        <v>1677.375</v>
      </c>
      <c r="N200" s="56">
        <f t="shared" si="18"/>
        <v>212.625</v>
      </c>
      <c r="O200" s="56">
        <f t="shared" si="19"/>
        <v>1464.75</v>
      </c>
    </row>
    <row r="201" s="27" customFormat="1" ht="18" customHeight="1" spans="1:15">
      <c r="A201" s="46" t="s">
        <v>1241</v>
      </c>
      <c r="B201" s="47" t="s">
        <v>108</v>
      </c>
      <c r="C201" s="47" t="s">
        <v>1433</v>
      </c>
      <c r="D201" s="48">
        <f>E201+I201</f>
        <v>54</v>
      </c>
      <c r="E201" s="48">
        <f>F201+G201+H201</f>
        <v>54</v>
      </c>
      <c r="F201" s="48"/>
      <c r="G201" s="48"/>
      <c r="H201" s="48">
        <v>54</v>
      </c>
      <c r="I201" s="55">
        <f>J201+K201+L201</f>
        <v>0</v>
      </c>
      <c r="J201" s="55"/>
      <c r="K201" s="55"/>
      <c r="L201" s="55"/>
      <c r="M201" s="56">
        <f>D201*17.75</f>
        <v>958.5</v>
      </c>
      <c r="N201" s="56">
        <f>D201*2.25</f>
        <v>121.5</v>
      </c>
      <c r="O201" s="56">
        <f>M201-N201</f>
        <v>837</v>
      </c>
    </row>
    <row r="202" s="27" customFormat="1" ht="18" customHeight="1" spans="1:15">
      <c r="A202" s="59" t="s">
        <v>1434</v>
      </c>
      <c r="B202" s="60"/>
      <c r="C202" s="60" t="s">
        <v>14</v>
      </c>
      <c r="D202" s="61">
        <f>SUM(D203:D424)</f>
        <v>29855.8</v>
      </c>
      <c r="E202" s="61">
        <f t="shared" ref="E202:O202" si="20">SUM(E203:E424)</f>
        <v>29855.8</v>
      </c>
      <c r="F202" s="61">
        <f t="shared" si="20"/>
        <v>0</v>
      </c>
      <c r="G202" s="61">
        <f t="shared" si="20"/>
        <v>0</v>
      </c>
      <c r="H202" s="61">
        <f t="shared" si="20"/>
        <v>29855.8</v>
      </c>
      <c r="I202" s="61">
        <f t="shared" si="20"/>
        <v>0</v>
      </c>
      <c r="J202" s="61">
        <f t="shared" si="20"/>
        <v>0</v>
      </c>
      <c r="K202" s="61">
        <f t="shared" si="20"/>
        <v>0</v>
      </c>
      <c r="L202" s="61">
        <f t="shared" si="20"/>
        <v>0</v>
      </c>
      <c r="M202" s="61">
        <f t="shared" si="20"/>
        <v>529940.45</v>
      </c>
      <c r="N202" s="61">
        <f t="shared" si="20"/>
        <v>67175.55</v>
      </c>
      <c r="O202" s="61">
        <f t="shared" si="20"/>
        <v>462764.9</v>
      </c>
    </row>
    <row r="203" s="27" customFormat="1" ht="18" customHeight="1" spans="1:15">
      <c r="A203" s="46" t="s">
        <v>1434</v>
      </c>
      <c r="B203" s="47" t="s">
        <v>44</v>
      </c>
      <c r="C203" s="47" t="s">
        <v>1435</v>
      </c>
      <c r="D203" s="48">
        <f t="shared" ref="D202:D264" si="21">E203+I203</f>
        <v>136</v>
      </c>
      <c r="E203" s="48">
        <f t="shared" ref="E202:E264" si="22">F203+G203+H203</f>
        <v>136</v>
      </c>
      <c r="F203" s="48"/>
      <c r="G203" s="48"/>
      <c r="H203" s="48">
        <v>136</v>
      </c>
      <c r="I203" s="55">
        <f t="shared" ref="I202:I264" si="23">J203+K203+L203</f>
        <v>0</v>
      </c>
      <c r="J203" s="55"/>
      <c r="K203" s="55"/>
      <c r="L203" s="55"/>
      <c r="M203" s="56">
        <f t="shared" ref="M202:M264" si="24">D203*17.75</f>
        <v>2414</v>
      </c>
      <c r="N203" s="56">
        <f t="shared" ref="N202:N264" si="25">D203*2.25</f>
        <v>306</v>
      </c>
      <c r="O203" s="56">
        <f t="shared" ref="O202:O264" si="26">M203-N203</f>
        <v>2108</v>
      </c>
    </row>
    <row r="204" s="27" customFormat="1" ht="18" customHeight="1" spans="1:15">
      <c r="A204" s="46" t="s">
        <v>1434</v>
      </c>
      <c r="B204" s="47" t="s">
        <v>44</v>
      </c>
      <c r="C204" s="47" t="s">
        <v>1436</v>
      </c>
      <c r="D204" s="48">
        <f t="shared" si="21"/>
        <v>59</v>
      </c>
      <c r="E204" s="48">
        <f t="shared" si="22"/>
        <v>59</v>
      </c>
      <c r="F204" s="48"/>
      <c r="G204" s="48"/>
      <c r="H204" s="48">
        <v>59</v>
      </c>
      <c r="I204" s="55">
        <f t="shared" si="23"/>
        <v>0</v>
      </c>
      <c r="J204" s="55"/>
      <c r="K204" s="55"/>
      <c r="L204" s="55"/>
      <c r="M204" s="56">
        <f t="shared" si="24"/>
        <v>1047.25</v>
      </c>
      <c r="N204" s="56">
        <f t="shared" si="25"/>
        <v>132.75</v>
      </c>
      <c r="O204" s="56">
        <f t="shared" si="26"/>
        <v>914.5</v>
      </c>
    </row>
    <row r="205" s="27" customFormat="1" ht="18" customHeight="1" spans="1:15">
      <c r="A205" s="46" t="s">
        <v>1434</v>
      </c>
      <c r="B205" s="47" t="s">
        <v>44</v>
      </c>
      <c r="C205" s="47" t="s">
        <v>1437</v>
      </c>
      <c r="D205" s="48">
        <f t="shared" si="21"/>
        <v>59</v>
      </c>
      <c r="E205" s="48">
        <f t="shared" si="22"/>
        <v>59</v>
      </c>
      <c r="F205" s="48"/>
      <c r="G205" s="48"/>
      <c r="H205" s="48">
        <v>59</v>
      </c>
      <c r="I205" s="55">
        <f t="shared" si="23"/>
        <v>0</v>
      </c>
      <c r="J205" s="55"/>
      <c r="K205" s="55"/>
      <c r="L205" s="55"/>
      <c r="M205" s="56">
        <f t="shared" si="24"/>
        <v>1047.25</v>
      </c>
      <c r="N205" s="56">
        <f t="shared" si="25"/>
        <v>132.75</v>
      </c>
      <c r="O205" s="56">
        <f t="shared" si="26"/>
        <v>914.5</v>
      </c>
    </row>
    <row r="206" s="27" customFormat="1" ht="18" customHeight="1" spans="1:15">
      <c r="A206" s="46" t="s">
        <v>1434</v>
      </c>
      <c r="B206" s="47" t="s">
        <v>44</v>
      </c>
      <c r="C206" s="47" t="s">
        <v>1438</v>
      </c>
      <c r="D206" s="48">
        <f t="shared" si="21"/>
        <v>59</v>
      </c>
      <c r="E206" s="48">
        <f t="shared" si="22"/>
        <v>59</v>
      </c>
      <c r="F206" s="48"/>
      <c r="G206" s="48"/>
      <c r="H206" s="48">
        <v>59</v>
      </c>
      <c r="I206" s="55">
        <f t="shared" si="23"/>
        <v>0</v>
      </c>
      <c r="J206" s="55"/>
      <c r="K206" s="55"/>
      <c r="L206" s="55"/>
      <c r="M206" s="56">
        <f t="shared" si="24"/>
        <v>1047.25</v>
      </c>
      <c r="N206" s="56">
        <f t="shared" si="25"/>
        <v>132.75</v>
      </c>
      <c r="O206" s="56">
        <f t="shared" si="26"/>
        <v>914.5</v>
      </c>
    </row>
    <row r="207" s="27" customFormat="1" ht="18" customHeight="1" spans="1:15">
      <c r="A207" s="46" t="s">
        <v>1434</v>
      </c>
      <c r="B207" s="47" t="s">
        <v>44</v>
      </c>
      <c r="C207" s="47" t="s">
        <v>1439</v>
      </c>
      <c r="D207" s="48">
        <f t="shared" si="21"/>
        <v>170</v>
      </c>
      <c r="E207" s="48">
        <f t="shared" si="22"/>
        <v>170</v>
      </c>
      <c r="F207" s="48"/>
      <c r="G207" s="48"/>
      <c r="H207" s="48">
        <v>170</v>
      </c>
      <c r="I207" s="55">
        <f t="shared" si="23"/>
        <v>0</v>
      </c>
      <c r="J207" s="55"/>
      <c r="K207" s="55"/>
      <c r="L207" s="55"/>
      <c r="M207" s="56">
        <f t="shared" si="24"/>
        <v>3017.5</v>
      </c>
      <c r="N207" s="56">
        <f t="shared" si="25"/>
        <v>382.5</v>
      </c>
      <c r="O207" s="56">
        <f t="shared" si="26"/>
        <v>2635</v>
      </c>
    </row>
    <row r="208" s="27" customFormat="1" ht="18" customHeight="1" spans="1:15">
      <c r="A208" s="46" t="s">
        <v>1434</v>
      </c>
      <c r="B208" s="47" t="s">
        <v>44</v>
      </c>
      <c r="C208" s="47" t="s">
        <v>1440</v>
      </c>
      <c r="D208" s="48">
        <f t="shared" si="21"/>
        <v>102</v>
      </c>
      <c r="E208" s="48">
        <f t="shared" si="22"/>
        <v>102</v>
      </c>
      <c r="F208" s="48"/>
      <c r="G208" s="48"/>
      <c r="H208" s="48">
        <v>102</v>
      </c>
      <c r="I208" s="55">
        <f t="shared" si="23"/>
        <v>0</v>
      </c>
      <c r="J208" s="55"/>
      <c r="K208" s="55"/>
      <c r="L208" s="55"/>
      <c r="M208" s="56">
        <f t="shared" si="24"/>
        <v>1810.5</v>
      </c>
      <c r="N208" s="56">
        <f t="shared" si="25"/>
        <v>229.5</v>
      </c>
      <c r="O208" s="56">
        <f t="shared" si="26"/>
        <v>1581</v>
      </c>
    </row>
    <row r="209" s="27" customFormat="1" ht="18" customHeight="1" spans="1:15">
      <c r="A209" s="46" t="s">
        <v>1434</v>
      </c>
      <c r="B209" s="47" t="s">
        <v>44</v>
      </c>
      <c r="C209" s="47" t="s">
        <v>1441</v>
      </c>
      <c r="D209" s="48">
        <f t="shared" si="21"/>
        <v>68</v>
      </c>
      <c r="E209" s="48">
        <f t="shared" si="22"/>
        <v>68</v>
      </c>
      <c r="F209" s="48"/>
      <c r="G209" s="48"/>
      <c r="H209" s="48">
        <v>68</v>
      </c>
      <c r="I209" s="55">
        <f t="shared" si="23"/>
        <v>0</v>
      </c>
      <c r="J209" s="55"/>
      <c r="K209" s="55"/>
      <c r="L209" s="55"/>
      <c r="M209" s="56">
        <f t="shared" si="24"/>
        <v>1207</v>
      </c>
      <c r="N209" s="56">
        <f t="shared" si="25"/>
        <v>153</v>
      </c>
      <c r="O209" s="56">
        <f t="shared" si="26"/>
        <v>1054</v>
      </c>
    </row>
    <row r="210" s="27" customFormat="1" ht="18" customHeight="1" spans="1:15">
      <c r="A210" s="46" t="s">
        <v>1434</v>
      </c>
      <c r="B210" s="47" t="s">
        <v>44</v>
      </c>
      <c r="C210" s="47" t="s">
        <v>1442</v>
      </c>
      <c r="D210" s="48">
        <f t="shared" si="21"/>
        <v>61</v>
      </c>
      <c r="E210" s="48">
        <f t="shared" si="22"/>
        <v>61</v>
      </c>
      <c r="F210" s="48"/>
      <c r="G210" s="48"/>
      <c r="H210" s="48">
        <v>61</v>
      </c>
      <c r="I210" s="55">
        <f t="shared" si="23"/>
        <v>0</v>
      </c>
      <c r="J210" s="55"/>
      <c r="K210" s="55"/>
      <c r="L210" s="55"/>
      <c r="M210" s="56">
        <f t="shared" si="24"/>
        <v>1082.75</v>
      </c>
      <c r="N210" s="56">
        <f t="shared" si="25"/>
        <v>137.25</v>
      </c>
      <c r="O210" s="56">
        <f t="shared" si="26"/>
        <v>945.5</v>
      </c>
    </row>
    <row r="211" s="27" customFormat="1" ht="18" customHeight="1" spans="1:15">
      <c r="A211" s="46" t="s">
        <v>1434</v>
      </c>
      <c r="B211" s="47" t="s">
        <v>44</v>
      </c>
      <c r="C211" s="47" t="s">
        <v>1443</v>
      </c>
      <c r="D211" s="48">
        <f t="shared" si="21"/>
        <v>204</v>
      </c>
      <c r="E211" s="48">
        <f t="shared" si="22"/>
        <v>204</v>
      </c>
      <c r="F211" s="48"/>
      <c r="G211" s="48"/>
      <c r="H211" s="48">
        <v>204</v>
      </c>
      <c r="I211" s="55">
        <f t="shared" si="23"/>
        <v>0</v>
      </c>
      <c r="J211" s="55"/>
      <c r="K211" s="55"/>
      <c r="L211" s="55"/>
      <c r="M211" s="56">
        <f t="shared" si="24"/>
        <v>3621</v>
      </c>
      <c r="N211" s="56">
        <f t="shared" si="25"/>
        <v>459</v>
      </c>
      <c r="O211" s="56">
        <f t="shared" si="26"/>
        <v>3162</v>
      </c>
    </row>
    <row r="212" s="27" customFormat="1" ht="18" customHeight="1" spans="1:15">
      <c r="A212" s="46" t="s">
        <v>1434</v>
      </c>
      <c r="B212" s="47" t="s">
        <v>44</v>
      </c>
      <c r="C212" s="47" t="s">
        <v>1444</v>
      </c>
      <c r="D212" s="48">
        <f t="shared" si="21"/>
        <v>204</v>
      </c>
      <c r="E212" s="48">
        <f t="shared" si="22"/>
        <v>204</v>
      </c>
      <c r="F212" s="48"/>
      <c r="G212" s="48"/>
      <c r="H212" s="48">
        <v>204</v>
      </c>
      <c r="I212" s="55">
        <f t="shared" si="23"/>
        <v>0</v>
      </c>
      <c r="J212" s="55"/>
      <c r="K212" s="55"/>
      <c r="L212" s="55"/>
      <c r="M212" s="56">
        <f t="shared" si="24"/>
        <v>3621</v>
      </c>
      <c r="N212" s="56">
        <f t="shared" si="25"/>
        <v>459</v>
      </c>
      <c r="O212" s="56">
        <f t="shared" si="26"/>
        <v>3162</v>
      </c>
    </row>
    <row r="213" s="27" customFormat="1" ht="18" customHeight="1" spans="1:15">
      <c r="A213" s="46" t="s">
        <v>1434</v>
      </c>
      <c r="B213" s="47" t="s">
        <v>44</v>
      </c>
      <c r="C213" s="47" t="s">
        <v>1445</v>
      </c>
      <c r="D213" s="48">
        <f t="shared" si="21"/>
        <v>204</v>
      </c>
      <c r="E213" s="48">
        <f t="shared" si="22"/>
        <v>204</v>
      </c>
      <c r="F213" s="48"/>
      <c r="G213" s="48"/>
      <c r="H213" s="48">
        <v>204</v>
      </c>
      <c r="I213" s="55">
        <f t="shared" si="23"/>
        <v>0</v>
      </c>
      <c r="J213" s="55"/>
      <c r="K213" s="55"/>
      <c r="L213" s="55"/>
      <c r="M213" s="56">
        <f t="shared" si="24"/>
        <v>3621</v>
      </c>
      <c r="N213" s="56">
        <f t="shared" si="25"/>
        <v>459</v>
      </c>
      <c r="O213" s="56">
        <f t="shared" si="26"/>
        <v>3162</v>
      </c>
    </row>
    <row r="214" s="27" customFormat="1" ht="18" customHeight="1" spans="1:15">
      <c r="A214" s="46" t="s">
        <v>1434</v>
      </c>
      <c r="B214" s="47" t="s">
        <v>44</v>
      </c>
      <c r="C214" s="47" t="s">
        <v>1446</v>
      </c>
      <c r="D214" s="48">
        <f t="shared" si="21"/>
        <v>204</v>
      </c>
      <c r="E214" s="48">
        <f t="shared" si="22"/>
        <v>204</v>
      </c>
      <c r="F214" s="48"/>
      <c r="G214" s="48"/>
      <c r="H214" s="48">
        <v>204</v>
      </c>
      <c r="I214" s="55">
        <f t="shared" si="23"/>
        <v>0</v>
      </c>
      <c r="J214" s="55"/>
      <c r="K214" s="55"/>
      <c r="L214" s="55"/>
      <c r="M214" s="56">
        <f t="shared" si="24"/>
        <v>3621</v>
      </c>
      <c r="N214" s="56">
        <f t="shared" si="25"/>
        <v>459</v>
      </c>
      <c r="O214" s="56">
        <f t="shared" si="26"/>
        <v>3162</v>
      </c>
    </row>
    <row r="215" s="27" customFormat="1" ht="18" customHeight="1" spans="1:15">
      <c r="A215" s="46" t="s">
        <v>1434</v>
      </c>
      <c r="B215" s="47" t="s">
        <v>44</v>
      </c>
      <c r="C215" s="47" t="s">
        <v>1447</v>
      </c>
      <c r="D215" s="48">
        <f t="shared" si="21"/>
        <v>204</v>
      </c>
      <c r="E215" s="48">
        <f t="shared" si="22"/>
        <v>204</v>
      </c>
      <c r="F215" s="48"/>
      <c r="G215" s="48"/>
      <c r="H215" s="48">
        <v>204</v>
      </c>
      <c r="I215" s="55">
        <f t="shared" si="23"/>
        <v>0</v>
      </c>
      <c r="J215" s="55"/>
      <c r="K215" s="55"/>
      <c r="L215" s="55"/>
      <c r="M215" s="56">
        <f t="shared" si="24"/>
        <v>3621</v>
      </c>
      <c r="N215" s="56">
        <f t="shared" si="25"/>
        <v>459</v>
      </c>
      <c r="O215" s="56">
        <f t="shared" si="26"/>
        <v>3162</v>
      </c>
    </row>
    <row r="216" s="27" customFormat="1" ht="18" customHeight="1" spans="1:15">
      <c r="A216" s="46" t="s">
        <v>1434</v>
      </c>
      <c r="B216" s="47" t="s">
        <v>44</v>
      </c>
      <c r="C216" s="47" t="s">
        <v>1448</v>
      </c>
      <c r="D216" s="48">
        <f t="shared" si="21"/>
        <v>34</v>
      </c>
      <c r="E216" s="48">
        <f t="shared" si="22"/>
        <v>34</v>
      </c>
      <c r="F216" s="48"/>
      <c r="G216" s="48"/>
      <c r="H216" s="48">
        <v>34</v>
      </c>
      <c r="I216" s="55">
        <f t="shared" si="23"/>
        <v>0</v>
      </c>
      <c r="J216" s="55"/>
      <c r="K216" s="55"/>
      <c r="L216" s="55"/>
      <c r="M216" s="56">
        <f t="shared" si="24"/>
        <v>603.5</v>
      </c>
      <c r="N216" s="56">
        <f t="shared" si="25"/>
        <v>76.5</v>
      </c>
      <c r="O216" s="56">
        <f t="shared" si="26"/>
        <v>527</v>
      </c>
    </row>
    <row r="217" s="27" customFormat="1" ht="18" customHeight="1" spans="1:15">
      <c r="A217" s="46" t="s">
        <v>1434</v>
      </c>
      <c r="B217" s="47" t="s">
        <v>44</v>
      </c>
      <c r="C217" s="47" t="s">
        <v>1449</v>
      </c>
      <c r="D217" s="48">
        <f t="shared" si="21"/>
        <v>102</v>
      </c>
      <c r="E217" s="48">
        <f t="shared" si="22"/>
        <v>102</v>
      </c>
      <c r="F217" s="48"/>
      <c r="G217" s="48"/>
      <c r="H217" s="48">
        <v>102</v>
      </c>
      <c r="I217" s="55">
        <f t="shared" si="23"/>
        <v>0</v>
      </c>
      <c r="J217" s="55"/>
      <c r="K217" s="55"/>
      <c r="L217" s="55"/>
      <c r="M217" s="56">
        <f t="shared" si="24"/>
        <v>1810.5</v>
      </c>
      <c r="N217" s="56">
        <f t="shared" si="25"/>
        <v>229.5</v>
      </c>
      <c r="O217" s="56">
        <f t="shared" si="26"/>
        <v>1581</v>
      </c>
    </row>
    <row r="218" s="27" customFormat="1" ht="18" customHeight="1" spans="1:15">
      <c r="A218" s="46" t="s">
        <v>1434</v>
      </c>
      <c r="B218" s="47" t="s">
        <v>44</v>
      </c>
      <c r="C218" s="47" t="s">
        <v>1450</v>
      </c>
      <c r="D218" s="48">
        <f t="shared" si="21"/>
        <v>170</v>
      </c>
      <c r="E218" s="48">
        <f t="shared" si="22"/>
        <v>170</v>
      </c>
      <c r="F218" s="48"/>
      <c r="G218" s="48"/>
      <c r="H218" s="48">
        <v>170</v>
      </c>
      <c r="I218" s="55">
        <f t="shared" si="23"/>
        <v>0</v>
      </c>
      <c r="J218" s="55"/>
      <c r="K218" s="55"/>
      <c r="L218" s="55"/>
      <c r="M218" s="56">
        <f t="shared" si="24"/>
        <v>3017.5</v>
      </c>
      <c r="N218" s="56">
        <f t="shared" si="25"/>
        <v>382.5</v>
      </c>
      <c r="O218" s="56">
        <f t="shared" si="26"/>
        <v>2635</v>
      </c>
    </row>
    <row r="219" s="27" customFormat="1" ht="18" customHeight="1" spans="1:15">
      <c r="A219" s="46" t="s">
        <v>1434</v>
      </c>
      <c r="B219" s="47" t="s">
        <v>44</v>
      </c>
      <c r="C219" s="47" t="s">
        <v>1451</v>
      </c>
      <c r="D219" s="48">
        <f t="shared" si="21"/>
        <v>170</v>
      </c>
      <c r="E219" s="48">
        <f t="shared" si="22"/>
        <v>170</v>
      </c>
      <c r="F219" s="48"/>
      <c r="G219" s="48"/>
      <c r="H219" s="48">
        <v>170</v>
      </c>
      <c r="I219" s="55">
        <f t="shared" si="23"/>
        <v>0</v>
      </c>
      <c r="J219" s="55"/>
      <c r="K219" s="55"/>
      <c r="L219" s="55"/>
      <c r="M219" s="56">
        <f t="shared" si="24"/>
        <v>3017.5</v>
      </c>
      <c r="N219" s="56">
        <f t="shared" si="25"/>
        <v>382.5</v>
      </c>
      <c r="O219" s="56">
        <f t="shared" si="26"/>
        <v>2635</v>
      </c>
    </row>
    <row r="220" s="27" customFormat="1" ht="18" customHeight="1" spans="1:15">
      <c r="A220" s="46" t="s">
        <v>1434</v>
      </c>
      <c r="B220" s="47" t="s">
        <v>44</v>
      </c>
      <c r="C220" s="47" t="s">
        <v>1452</v>
      </c>
      <c r="D220" s="48">
        <f t="shared" si="21"/>
        <v>136</v>
      </c>
      <c r="E220" s="48">
        <f t="shared" si="22"/>
        <v>136</v>
      </c>
      <c r="F220" s="48"/>
      <c r="G220" s="48"/>
      <c r="H220" s="48">
        <v>136</v>
      </c>
      <c r="I220" s="55">
        <f t="shared" si="23"/>
        <v>0</v>
      </c>
      <c r="J220" s="55"/>
      <c r="K220" s="55"/>
      <c r="L220" s="55"/>
      <c r="M220" s="56">
        <f t="shared" si="24"/>
        <v>2414</v>
      </c>
      <c r="N220" s="56">
        <f t="shared" si="25"/>
        <v>306</v>
      </c>
      <c r="O220" s="56">
        <f t="shared" si="26"/>
        <v>2108</v>
      </c>
    </row>
    <row r="221" s="27" customFormat="1" ht="18" customHeight="1" spans="1:15">
      <c r="A221" s="46" t="s">
        <v>1434</v>
      </c>
      <c r="B221" s="47" t="s">
        <v>44</v>
      </c>
      <c r="C221" s="47" t="s">
        <v>1453</v>
      </c>
      <c r="D221" s="48">
        <f t="shared" si="21"/>
        <v>68</v>
      </c>
      <c r="E221" s="48">
        <f t="shared" si="22"/>
        <v>68</v>
      </c>
      <c r="F221" s="48"/>
      <c r="G221" s="48"/>
      <c r="H221" s="48">
        <v>68</v>
      </c>
      <c r="I221" s="55">
        <f t="shared" si="23"/>
        <v>0</v>
      </c>
      <c r="J221" s="55"/>
      <c r="K221" s="55"/>
      <c r="L221" s="55"/>
      <c r="M221" s="56">
        <f t="shared" si="24"/>
        <v>1207</v>
      </c>
      <c r="N221" s="56">
        <f t="shared" si="25"/>
        <v>153</v>
      </c>
      <c r="O221" s="56">
        <f t="shared" si="26"/>
        <v>1054</v>
      </c>
    </row>
    <row r="222" s="27" customFormat="1" ht="18" customHeight="1" spans="1:15">
      <c r="A222" s="46" t="s">
        <v>1434</v>
      </c>
      <c r="B222" s="47" t="s">
        <v>44</v>
      </c>
      <c r="C222" s="47" t="s">
        <v>1454</v>
      </c>
      <c r="D222" s="48">
        <f t="shared" si="21"/>
        <v>136</v>
      </c>
      <c r="E222" s="48">
        <f t="shared" si="22"/>
        <v>136</v>
      </c>
      <c r="F222" s="48"/>
      <c r="G222" s="48"/>
      <c r="H222" s="48">
        <v>136</v>
      </c>
      <c r="I222" s="55">
        <f t="shared" si="23"/>
        <v>0</v>
      </c>
      <c r="J222" s="55"/>
      <c r="K222" s="55"/>
      <c r="L222" s="55"/>
      <c r="M222" s="56">
        <f t="shared" si="24"/>
        <v>2414</v>
      </c>
      <c r="N222" s="56">
        <f t="shared" si="25"/>
        <v>306</v>
      </c>
      <c r="O222" s="56">
        <f t="shared" si="26"/>
        <v>2108</v>
      </c>
    </row>
    <row r="223" s="27" customFormat="1" ht="18" customHeight="1" spans="1:15">
      <c r="A223" s="46" t="s">
        <v>1434</v>
      </c>
      <c r="B223" s="47" t="s">
        <v>44</v>
      </c>
      <c r="C223" s="47" t="s">
        <v>1455</v>
      </c>
      <c r="D223" s="48">
        <f t="shared" si="21"/>
        <v>102</v>
      </c>
      <c r="E223" s="48">
        <f t="shared" si="22"/>
        <v>102</v>
      </c>
      <c r="F223" s="48"/>
      <c r="G223" s="48"/>
      <c r="H223" s="48">
        <v>102</v>
      </c>
      <c r="I223" s="55">
        <f t="shared" si="23"/>
        <v>0</v>
      </c>
      <c r="J223" s="55"/>
      <c r="K223" s="55"/>
      <c r="L223" s="55"/>
      <c r="M223" s="56">
        <f t="shared" si="24"/>
        <v>1810.5</v>
      </c>
      <c r="N223" s="56">
        <f t="shared" si="25"/>
        <v>229.5</v>
      </c>
      <c r="O223" s="56">
        <f t="shared" si="26"/>
        <v>1581</v>
      </c>
    </row>
    <row r="224" s="27" customFormat="1" ht="18" customHeight="1" spans="1:15">
      <c r="A224" s="46" t="s">
        <v>1434</v>
      </c>
      <c r="B224" s="47" t="s">
        <v>44</v>
      </c>
      <c r="C224" s="47" t="s">
        <v>1456</v>
      </c>
      <c r="D224" s="48">
        <f t="shared" si="21"/>
        <v>85</v>
      </c>
      <c r="E224" s="48">
        <f t="shared" si="22"/>
        <v>85</v>
      </c>
      <c r="F224" s="48"/>
      <c r="G224" s="48"/>
      <c r="H224" s="48">
        <v>85</v>
      </c>
      <c r="I224" s="55">
        <f t="shared" si="23"/>
        <v>0</v>
      </c>
      <c r="J224" s="55"/>
      <c r="K224" s="55"/>
      <c r="L224" s="55"/>
      <c r="M224" s="56">
        <f t="shared" si="24"/>
        <v>1508.75</v>
      </c>
      <c r="N224" s="56">
        <f t="shared" si="25"/>
        <v>191.25</v>
      </c>
      <c r="O224" s="56">
        <f t="shared" si="26"/>
        <v>1317.5</v>
      </c>
    </row>
    <row r="225" s="27" customFormat="1" ht="18" customHeight="1" spans="1:15">
      <c r="A225" s="46" t="s">
        <v>1434</v>
      </c>
      <c r="B225" s="47" t="s">
        <v>44</v>
      </c>
      <c r="C225" s="47" t="s">
        <v>1457</v>
      </c>
      <c r="D225" s="48">
        <f t="shared" si="21"/>
        <v>68</v>
      </c>
      <c r="E225" s="48">
        <f t="shared" si="22"/>
        <v>68</v>
      </c>
      <c r="F225" s="48"/>
      <c r="G225" s="48"/>
      <c r="H225" s="48">
        <v>68</v>
      </c>
      <c r="I225" s="55">
        <f t="shared" si="23"/>
        <v>0</v>
      </c>
      <c r="J225" s="55"/>
      <c r="K225" s="55"/>
      <c r="L225" s="55"/>
      <c r="M225" s="56">
        <f t="shared" si="24"/>
        <v>1207</v>
      </c>
      <c r="N225" s="56">
        <f t="shared" si="25"/>
        <v>153</v>
      </c>
      <c r="O225" s="56">
        <f t="shared" si="26"/>
        <v>1054</v>
      </c>
    </row>
    <row r="226" s="27" customFormat="1" ht="18" customHeight="1" spans="1:15">
      <c r="A226" s="46" t="s">
        <v>1434</v>
      </c>
      <c r="B226" s="47" t="s">
        <v>44</v>
      </c>
      <c r="C226" s="47" t="s">
        <v>1458</v>
      </c>
      <c r="D226" s="48">
        <f t="shared" si="21"/>
        <v>170</v>
      </c>
      <c r="E226" s="48">
        <f t="shared" si="22"/>
        <v>170</v>
      </c>
      <c r="F226" s="48"/>
      <c r="G226" s="48"/>
      <c r="H226" s="48">
        <v>170</v>
      </c>
      <c r="I226" s="55">
        <f t="shared" si="23"/>
        <v>0</v>
      </c>
      <c r="J226" s="55"/>
      <c r="K226" s="55"/>
      <c r="L226" s="55"/>
      <c r="M226" s="56">
        <f t="shared" si="24"/>
        <v>3017.5</v>
      </c>
      <c r="N226" s="56">
        <f t="shared" si="25"/>
        <v>382.5</v>
      </c>
      <c r="O226" s="56">
        <f t="shared" si="26"/>
        <v>2635</v>
      </c>
    </row>
    <row r="227" s="27" customFormat="1" ht="18" customHeight="1" spans="1:15">
      <c r="A227" s="46" t="s">
        <v>1434</v>
      </c>
      <c r="B227" s="47" t="s">
        <v>44</v>
      </c>
      <c r="C227" s="47" t="s">
        <v>1459</v>
      </c>
      <c r="D227" s="48">
        <f t="shared" si="21"/>
        <v>85</v>
      </c>
      <c r="E227" s="48">
        <f t="shared" si="22"/>
        <v>85</v>
      </c>
      <c r="F227" s="48"/>
      <c r="G227" s="48"/>
      <c r="H227" s="48">
        <v>85</v>
      </c>
      <c r="I227" s="55">
        <f t="shared" si="23"/>
        <v>0</v>
      </c>
      <c r="J227" s="55"/>
      <c r="K227" s="55"/>
      <c r="L227" s="55"/>
      <c r="M227" s="56">
        <f t="shared" si="24"/>
        <v>1508.75</v>
      </c>
      <c r="N227" s="56">
        <f t="shared" si="25"/>
        <v>191.25</v>
      </c>
      <c r="O227" s="56">
        <f t="shared" si="26"/>
        <v>1317.5</v>
      </c>
    </row>
    <row r="228" s="27" customFormat="1" ht="18" customHeight="1" spans="1:15">
      <c r="A228" s="46" t="s">
        <v>1434</v>
      </c>
      <c r="B228" s="47" t="s">
        <v>44</v>
      </c>
      <c r="C228" s="47" t="s">
        <v>1460</v>
      </c>
      <c r="D228" s="48">
        <f t="shared" si="21"/>
        <v>238</v>
      </c>
      <c r="E228" s="48">
        <f t="shared" si="22"/>
        <v>238</v>
      </c>
      <c r="F228" s="48"/>
      <c r="G228" s="48"/>
      <c r="H228" s="48">
        <v>238</v>
      </c>
      <c r="I228" s="55">
        <f t="shared" si="23"/>
        <v>0</v>
      </c>
      <c r="J228" s="55"/>
      <c r="K228" s="55"/>
      <c r="L228" s="55"/>
      <c r="M228" s="56">
        <f t="shared" si="24"/>
        <v>4224.5</v>
      </c>
      <c r="N228" s="56">
        <f t="shared" si="25"/>
        <v>535.5</v>
      </c>
      <c r="O228" s="56">
        <f t="shared" si="26"/>
        <v>3689</v>
      </c>
    </row>
    <row r="229" s="27" customFormat="1" ht="18" customHeight="1" spans="1:15">
      <c r="A229" s="46" t="s">
        <v>1434</v>
      </c>
      <c r="B229" s="47" t="s">
        <v>44</v>
      </c>
      <c r="C229" s="47" t="s">
        <v>1461</v>
      </c>
      <c r="D229" s="48">
        <f t="shared" si="21"/>
        <v>170</v>
      </c>
      <c r="E229" s="48">
        <f t="shared" si="22"/>
        <v>170</v>
      </c>
      <c r="F229" s="48"/>
      <c r="G229" s="48"/>
      <c r="H229" s="48">
        <v>170</v>
      </c>
      <c r="I229" s="55">
        <f t="shared" si="23"/>
        <v>0</v>
      </c>
      <c r="J229" s="55"/>
      <c r="K229" s="55"/>
      <c r="L229" s="55"/>
      <c r="M229" s="56">
        <f t="shared" si="24"/>
        <v>3017.5</v>
      </c>
      <c r="N229" s="56">
        <f t="shared" si="25"/>
        <v>382.5</v>
      </c>
      <c r="O229" s="56">
        <f t="shared" si="26"/>
        <v>2635</v>
      </c>
    </row>
    <row r="230" s="27" customFormat="1" ht="18" customHeight="1" spans="1:15">
      <c r="A230" s="46" t="s">
        <v>1434</v>
      </c>
      <c r="B230" s="47" t="s">
        <v>44</v>
      </c>
      <c r="C230" s="47" t="s">
        <v>1462</v>
      </c>
      <c r="D230" s="48">
        <f t="shared" si="21"/>
        <v>68</v>
      </c>
      <c r="E230" s="48">
        <f t="shared" si="22"/>
        <v>68</v>
      </c>
      <c r="F230" s="48"/>
      <c r="G230" s="48"/>
      <c r="H230" s="48">
        <v>68</v>
      </c>
      <c r="I230" s="55">
        <f t="shared" si="23"/>
        <v>0</v>
      </c>
      <c r="J230" s="55"/>
      <c r="K230" s="55"/>
      <c r="L230" s="55"/>
      <c r="M230" s="56">
        <f t="shared" si="24"/>
        <v>1207</v>
      </c>
      <c r="N230" s="56">
        <f t="shared" si="25"/>
        <v>153</v>
      </c>
      <c r="O230" s="56">
        <f t="shared" si="26"/>
        <v>1054</v>
      </c>
    </row>
    <row r="231" s="27" customFormat="1" ht="18" customHeight="1" spans="1:15">
      <c r="A231" s="46" t="s">
        <v>1434</v>
      </c>
      <c r="B231" s="47" t="s">
        <v>44</v>
      </c>
      <c r="C231" s="47" t="s">
        <v>1463</v>
      </c>
      <c r="D231" s="48">
        <f t="shared" si="21"/>
        <v>102</v>
      </c>
      <c r="E231" s="48">
        <f t="shared" si="22"/>
        <v>102</v>
      </c>
      <c r="F231" s="48"/>
      <c r="G231" s="48"/>
      <c r="H231" s="48">
        <v>102</v>
      </c>
      <c r="I231" s="55">
        <f t="shared" si="23"/>
        <v>0</v>
      </c>
      <c r="J231" s="55"/>
      <c r="K231" s="55"/>
      <c r="L231" s="55"/>
      <c r="M231" s="56">
        <f t="shared" si="24"/>
        <v>1810.5</v>
      </c>
      <c r="N231" s="56">
        <f t="shared" si="25"/>
        <v>229.5</v>
      </c>
      <c r="O231" s="56">
        <f t="shared" si="26"/>
        <v>1581</v>
      </c>
    </row>
    <row r="232" s="27" customFormat="1" ht="18" customHeight="1" spans="1:15">
      <c r="A232" s="46" t="s">
        <v>1434</v>
      </c>
      <c r="B232" s="47" t="s">
        <v>44</v>
      </c>
      <c r="C232" s="47" t="s">
        <v>1464</v>
      </c>
      <c r="D232" s="48">
        <f t="shared" si="21"/>
        <v>136</v>
      </c>
      <c r="E232" s="48">
        <f t="shared" si="22"/>
        <v>136</v>
      </c>
      <c r="F232" s="48"/>
      <c r="G232" s="48"/>
      <c r="H232" s="48">
        <v>136</v>
      </c>
      <c r="I232" s="55">
        <f t="shared" si="23"/>
        <v>0</v>
      </c>
      <c r="J232" s="55"/>
      <c r="K232" s="55"/>
      <c r="L232" s="55"/>
      <c r="M232" s="56">
        <f t="shared" si="24"/>
        <v>2414</v>
      </c>
      <c r="N232" s="56">
        <f t="shared" si="25"/>
        <v>306</v>
      </c>
      <c r="O232" s="56">
        <f t="shared" si="26"/>
        <v>2108</v>
      </c>
    </row>
    <row r="233" s="27" customFormat="1" ht="18" customHeight="1" spans="1:15">
      <c r="A233" s="46" t="s">
        <v>1434</v>
      </c>
      <c r="B233" s="47" t="s">
        <v>44</v>
      </c>
      <c r="C233" s="47" t="s">
        <v>1465</v>
      </c>
      <c r="D233" s="48">
        <f t="shared" si="21"/>
        <v>204</v>
      </c>
      <c r="E233" s="48">
        <f t="shared" si="22"/>
        <v>204</v>
      </c>
      <c r="F233" s="48"/>
      <c r="G233" s="48"/>
      <c r="H233" s="48">
        <v>204</v>
      </c>
      <c r="I233" s="55">
        <f t="shared" si="23"/>
        <v>0</v>
      </c>
      <c r="J233" s="55"/>
      <c r="K233" s="55"/>
      <c r="L233" s="55"/>
      <c r="M233" s="56">
        <f t="shared" si="24"/>
        <v>3621</v>
      </c>
      <c r="N233" s="56">
        <f t="shared" si="25"/>
        <v>459</v>
      </c>
      <c r="O233" s="56">
        <f t="shared" si="26"/>
        <v>3162</v>
      </c>
    </row>
    <row r="234" s="27" customFormat="1" ht="18" customHeight="1" spans="1:15">
      <c r="A234" s="46" t="s">
        <v>1434</v>
      </c>
      <c r="B234" s="47" t="s">
        <v>44</v>
      </c>
      <c r="C234" s="47" t="s">
        <v>1466</v>
      </c>
      <c r="D234" s="48">
        <f t="shared" si="21"/>
        <v>204</v>
      </c>
      <c r="E234" s="48">
        <f t="shared" si="22"/>
        <v>204</v>
      </c>
      <c r="F234" s="48"/>
      <c r="G234" s="48"/>
      <c r="H234" s="48">
        <v>204</v>
      </c>
      <c r="I234" s="55">
        <f t="shared" si="23"/>
        <v>0</v>
      </c>
      <c r="J234" s="55"/>
      <c r="K234" s="55"/>
      <c r="L234" s="55"/>
      <c r="M234" s="56">
        <f t="shared" si="24"/>
        <v>3621</v>
      </c>
      <c r="N234" s="56">
        <f t="shared" si="25"/>
        <v>459</v>
      </c>
      <c r="O234" s="56">
        <f t="shared" si="26"/>
        <v>3162</v>
      </c>
    </row>
    <row r="235" s="27" customFormat="1" ht="18" customHeight="1" spans="1:15">
      <c r="A235" s="46" t="s">
        <v>1434</v>
      </c>
      <c r="B235" s="47" t="s">
        <v>44</v>
      </c>
      <c r="C235" s="47" t="s">
        <v>1467</v>
      </c>
      <c r="D235" s="48">
        <f t="shared" si="21"/>
        <v>34</v>
      </c>
      <c r="E235" s="48">
        <f t="shared" si="22"/>
        <v>34</v>
      </c>
      <c r="F235" s="48"/>
      <c r="G235" s="48"/>
      <c r="H235" s="48">
        <v>34</v>
      </c>
      <c r="I235" s="55">
        <f t="shared" si="23"/>
        <v>0</v>
      </c>
      <c r="J235" s="55"/>
      <c r="K235" s="55"/>
      <c r="L235" s="55"/>
      <c r="M235" s="56">
        <f t="shared" si="24"/>
        <v>603.5</v>
      </c>
      <c r="N235" s="56">
        <f t="shared" si="25"/>
        <v>76.5</v>
      </c>
      <c r="O235" s="56">
        <f t="shared" si="26"/>
        <v>527</v>
      </c>
    </row>
    <row r="236" s="27" customFormat="1" ht="18" customHeight="1" spans="1:15">
      <c r="A236" s="46" t="s">
        <v>1434</v>
      </c>
      <c r="B236" s="47" t="s">
        <v>44</v>
      </c>
      <c r="C236" s="47" t="s">
        <v>1468</v>
      </c>
      <c r="D236" s="48">
        <f t="shared" si="21"/>
        <v>34</v>
      </c>
      <c r="E236" s="48">
        <f t="shared" si="22"/>
        <v>34</v>
      </c>
      <c r="F236" s="48"/>
      <c r="G236" s="48"/>
      <c r="H236" s="48">
        <v>34</v>
      </c>
      <c r="I236" s="55">
        <f t="shared" si="23"/>
        <v>0</v>
      </c>
      <c r="J236" s="55"/>
      <c r="K236" s="55"/>
      <c r="L236" s="55"/>
      <c r="M236" s="56">
        <f t="shared" si="24"/>
        <v>603.5</v>
      </c>
      <c r="N236" s="56">
        <f t="shared" si="25"/>
        <v>76.5</v>
      </c>
      <c r="O236" s="56">
        <f t="shared" si="26"/>
        <v>527</v>
      </c>
    </row>
    <row r="237" s="27" customFormat="1" ht="18" customHeight="1" spans="1:15">
      <c r="A237" s="46" t="s">
        <v>1434</v>
      </c>
      <c r="B237" s="47" t="s">
        <v>44</v>
      </c>
      <c r="C237" s="47" t="s">
        <v>1469</v>
      </c>
      <c r="D237" s="48">
        <f t="shared" si="21"/>
        <v>34</v>
      </c>
      <c r="E237" s="48">
        <f t="shared" si="22"/>
        <v>34</v>
      </c>
      <c r="F237" s="48"/>
      <c r="G237" s="48"/>
      <c r="H237" s="48">
        <v>34</v>
      </c>
      <c r="I237" s="55">
        <f t="shared" si="23"/>
        <v>0</v>
      </c>
      <c r="J237" s="55"/>
      <c r="K237" s="55"/>
      <c r="L237" s="55"/>
      <c r="M237" s="56">
        <f t="shared" si="24"/>
        <v>603.5</v>
      </c>
      <c r="N237" s="56">
        <f t="shared" si="25"/>
        <v>76.5</v>
      </c>
      <c r="O237" s="56">
        <f t="shared" si="26"/>
        <v>527</v>
      </c>
    </row>
    <row r="238" s="27" customFormat="1" ht="18" customHeight="1" spans="1:15">
      <c r="A238" s="46" t="s">
        <v>1434</v>
      </c>
      <c r="B238" s="47" t="s">
        <v>44</v>
      </c>
      <c r="C238" s="47" t="s">
        <v>1470</v>
      </c>
      <c r="D238" s="48">
        <f t="shared" si="21"/>
        <v>34</v>
      </c>
      <c r="E238" s="48">
        <f t="shared" si="22"/>
        <v>34</v>
      </c>
      <c r="F238" s="48"/>
      <c r="G238" s="48"/>
      <c r="H238" s="48">
        <v>34</v>
      </c>
      <c r="I238" s="55">
        <f t="shared" si="23"/>
        <v>0</v>
      </c>
      <c r="J238" s="55"/>
      <c r="K238" s="55"/>
      <c r="L238" s="55"/>
      <c r="M238" s="56">
        <f t="shared" si="24"/>
        <v>603.5</v>
      </c>
      <c r="N238" s="56">
        <f t="shared" si="25"/>
        <v>76.5</v>
      </c>
      <c r="O238" s="56">
        <f t="shared" si="26"/>
        <v>527</v>
      </c>
    </row>
    <row r="239" s="27" customFormat="1" ht="18" customHeight="1" spans="1:15">
      <c r="A239" s="46" t="s">
        <v>1434</v>
      </c>
      <c r="B239" s="47" t="s">
        <v>44</v>
      </c>
      <c r="C239" s="47" t="s">
        <v>1471</v>
      </c>
      <c r="D239" s="48">
        <f t="shared" si="21"/>
        <v>68</v>
      </c>
      <c r="E239" s="48">
        <f t="shared" si="22"/>
        <v>68</v>
      </c>
      <c r="F239" s="48"/>
      <c r="G239" s="48"/>
      <c r="H239" s="48">
        <v>68</v>
      </c>
      <c r="I239" s="55">
        <f t="shared" si="23"/>
        <v>0</v>
      </c>
      <c r="J239" s="55"/>
      <c r="K239" s="55"/>
      <c r="L239" s="55"/>
      <c r="M239" s="56">
        <f t="shared" si="24"/>
        <v>1207</v>
      </c>
      <c r="N239" s="56">
        <f t="shared" si="25"/>
        <v>153</v>
      </c>
      <c r="O239" s="56">
        <f t="shared" si="26"/>
        <v>1054</v>
      </c>
    </row>
    <row r="240" s="27" customFormat="1" ht="18" customHeight="1" spans="1:15">
      <c r="A240" s="46" t="s">
        <v>1434</v>
      </c>
      <c r="B240" s="47" t="s">
        <v>44</v>
      </c>
      <c r="C240" s="47" t="s">
        <v>1472</v>
      </c>
      <c r="D240" s="48">
        <f t="shared" si="21"/>
        <v>34</v>
      </c>
      <c r="E240" s="48">
        <f t="shared" si="22"/>
        <v>34</v>
      </c>
      <c r="F240" s="48"/>
      <c r="G240" s="48"/>
      <c r="H240" s="48">
        <v>34</v>
      </c>
      <c r="I240" s="55">
        <f t="shared" si="23"/>
        <v>0</v>
      </c>
      <c r="J240" s="55"/>
      <c r="K240" s="55"/>
      <c r="L240" s="55"/>
      <c r="M240" s="56">
        <f t="shared" si="24"/>
        <v>603.5</v>
      </c>
      <c r="N240" s="56">
        <f t="shared" si="25"/>
        <v>76.5</v>
      </c>
      <c r="O240" s="56">
        <f t="shared" si="26"/>
        <v>527</v>
      </c>
    </row>
    <row r="241" s="27" customFormat="1" ht="18" customHeight="1" spans="1:15">
      <c r="A241" s="46" t="s">
        <v>1434</v>
      </c>
      <c r="B241" s="47" t="s">
        <v>44</v>
      </c>
      <c r="C241" s="47" t="s">
        <v>1473</v>
      </c>
      <c r="D241" s="48">
        <f t="shared" si="21"/>
        <v>34</v>
      </c>
      <c r="E241" s="48">
        <f t="shared" si="22"/>
        <v>34</v>
      </c>
      <c r="F241" s="48"/>
      <c r="G241" s="48"/>
      <c r="H241" s="48">
        <v>34</v>
      </c>
      <c r="I241" s="55">
        <f t="shared" si="23"/>
        <v>0</v>
      </c>
      <c r="J241" s="55"/>
      <c r="K241" s="55"/>
      <c r="L241" s="55"/>
      <c r="M241" s="56">
        <f t="shared" si="24"/>
        <v>603.5</v>
      </c>
      <c r="N241" s="56">
        <f t="shared" si="25"/>
        <v>76.5</v>
      </c>
      <c r="O241" s="56">
        <f t="shared" si="26"/>
        <v>527</v>
      </c>
    </row>
    <row r="242" s="27" customFormat="1" ht="18" customHeight="1" spans="1:15">
      <c r="A242" s="46" t="s">
        <v>1434</v>
      </c>
      <c r="B242" s="47" t="s">
        <v>44</v>
      </c>
      <c r="C242" s="47" t="s">
        <v>1474</v>
      </c>
      <c r="D242" s="48">
        <f t="shared" si="21"/>
        <v>84.5</v>
      </c>
      <c r="E242" s="48">
        <f t="shared" si="22"/>
        <v>84.5</v>
      </c>
      <c r="F242" s="48"/>
      <c r="G242" s="48"/>
      <c r="H242" s="48">
        <v>84.5</v>
      </c>
      <c r="I242" s="55">
        <f t="shared" si="23"/>
        <v>0</v>
      </c>
      <c r="J242" s="55"/>
      <c r="K242" s="55"/>
      <c r="L242" s="55"/>
      <c r="M242" s="56">
        <f t="shared" si="24"/>
        <v>1499.875</v>
      </c>
      <c r="N242" s="56">
        <f t="shared" si="25"/>
        <v>190.125</v>
      </c>
      <c r="O242" s="56">
        <f t="shared" si="26"/>
        <v>1309.75</v>
      </c>
    </row>
    <row r="243" s="27" customFormat="1" ht="18" customHeight="1" spans="1:15">
      <c r="A243" s="46" t="s">
        <v>1434</v>
      </c>
      <c r="B243" s="47" t="s">
        <v>44</v>
      </c>
      <c r="C243" s="47" t="s">
        <v>1475</v>
      </c>
      <c r="D243" s="48">
        <f t="shared" si="21"/>
        <v>136</v>
      </c>
      <c r="E243" s="48">
        <f t="shared" si="22"/>
        <v>136</v>
      </c>
      <c r="F243" s="48"/>
      <c r="G243" s="48"/>
      <c r="H243" s="48">
        <v>136</v>
      </c>
      <c r="I243" s="55">
        <f t="shared" si="23"/>
        <v>0</v>
      </c>
      <c r="J243" s="55"/>
      <c r="K243" s="55"/>
      <c r="L243" s="55"/>
      <c r="M243" s="56">
        <f t="shared" si="24"/>
        <v>2414</v>
      </c>
      <c r="N243" s="56">
        <f t="shared" si="25"/>
        <v>306</v>
      </c>
      <c r="O243" s="56">
        <f t="shared" si="26"/>
        <v>2108</v>
      </c>
    </row>
    <row r="244" s="27" customFormat="1" ht="18" customHeight="1" spans="1:15">
      <c r="A244" s="46" t="s">
        <v>1434</v>
      </c>
      <c r="B244" s="47" t="s">
        <v>44</v>
      </c>
      <c r="C244" s="47" t="s">
        <v>1476</v>
      </c>
      <c r="D244" s="48">
        <f t="shared" si="21"/>
        <v>187.5</v>
      </c>
      <c r="E244" s="48">
        <f t="shared" si="22"/>
        <v>187.5</v>
      </c>
      <c r="F244" s="48"/>
      <c r="G244" s="48"/>
      <c r="H244" s="48">
        <v>187.5</v>
      </c>
      <c r="I244" s="55">
        <f t="shared" si="23"/>
        <v>0</v>
      </c>
      <c r="J244" s="55"/>
      <c r="K244" s="55"/>
      <c r="L244" s="55"/>
      <c r="M244" s="56">
        <f t="shared" si="24"/>
        <v>3328.125</v>
      </c>
      <c r="N244" s="56">
        <f t="shared" si="25"/>
        <v>421.875</v>
      </c>
      <c r="O244" s="56">
        <f t="shared" si="26"/>
        <v>2906.25</v>
      </c>
    </row>
    <row r="245" s="27" customFormat="1" ht="18" customHeight="1" spans="1:15">
      <c r="A245" s="46" t="s">
        <v>1434</v>
      </c>
      <c r="B245" s="47" t="s">
        <v>44</v>
      </c>
      <c r="C245" s="47" t="s">
        <v>1477</v>
      </c>
      <c r="D245" s="48">
        <f t="shared" si="21"/>
        <v>102</v>
      </c>
      <c r="E245" s="48">
        <f t="shared" si="22"/>
        <v>102</v>
      </c>
      <c r="F245" s="48"/>
      <c r="G245" s="48"/>
      <c r="H245" s="48">
        <v>102</v>
      </c>
      <c r="I245" s="55">
        <f t="shared" si="23"/>
        <v>0</v>
      </c>
      <c r="J245" s="55"/>
      <c r="K245" s="55"/>
      <c r="L245" s="55"/>
      <c r="M245" s="56">
        <f t="shared" si="24"/>
        <v>1810.5</v>
      </c>
      <c r="N245" s="56">
        <f t="shared" si="25"/>
        <v>229.5</v>
      </c>
      <c r="O245" s="56">
        <f t="shared" si="26"/>
        <v>1581</v>
      </c>
    </row>
    <row r="246" s="27" customFormat="1" ht="18" customHeight="1" spans="1:15">
      <c r="A246" s="46" t="s">
        <v>1434</v>
      </c>
      <c r="B246" s="47" t="s">
        <v>44</v>
      </c>
      <c r="C246" s="47" t="s">
        <v>1478</v>
      </c>
      <c r="D246" s="48">
        <f t="shared" si="21"/>
        <v>68</v>
      </c>
      <c r="E246" s="48">
        <f t="shared" si="22"/>
        <v>68</v>
      </c>
      <c r="F246" s="48"/>
      <c r="G246" s="48"/>
      <c r="H246" s="48">
        <v>68</v>
      </c>
      <c r="I246" s="55">
        <f t="shared" si="23"/>
        <v>0</v>
      </c>
      <c r="J246" s="55"/>
      <c r="K246" s="55"/>
      <c r="L246" s="55"/>
      <c r="M246" s="56">
        <f t="shared" si="24"/>
        <v>1207</v>
      </c>
      <c r="N246" s="56">
        <f t="shared" si="25"/>
        <v>153</v>
      </c>
      <c r="O246" s="56">
        <f t="shared" si="26"/>
        <v>1054</v>
      </c>
    </row>
    <row r="247" s="27" customFormat="1" ht="18" customHeight="1" spans="1:15">
      <c r="A247" s="46" t="s">
        <v>1434</v>
      </c>
      <c r="B247" s="47" t="s">
        <v>58</v>
      </c>
      <c r="C247" s="47" t="s">
        <v>1479</v>
      </c>
      <c r="D247" s="48">
        <f t="shared" si="21"/>
        <v>70</v>
      </c>
      <c r="E247" s="48">
        <f t="shared" si="22"/>
        <v>70</v>
      </c>
      <c r="F247" s="48"/>
      <c r="G247" s="48"/>
      <c r="H247" s="48">
        <v>70</v>
      </c>
      <c r="I247" s="55">
        <f t="shared" si="23"/>
        <v>0</v>
      </c>
      <c r="J247" s="55"/>
      <c r="K247" s="55"/>
      <c r="L247" s="55"/>
      <c r="M247" s="56">
        <f t="shared" si="24"/>
        <v>1242.5</v>
      </c>
      <c r="N247" s="56">
        <f t="shared" si="25"/>
        <v>157.5</v>
      </c>
      <c r="O247" s="56">
        <f t="shared" si="26"/>
        <v>1085</v>
      </c>
    </row>
    <row r="248" s="27" customFormat="1" ht="18" customHeight="1" spans="1:15">
      <c r="A248" s="46" t="s">
        <v>1434</v>
      </c>
      <c r="B248" s="47" t="s">
        <v>58</v>
      </c>
      <c r="C248" s="47" t="s">
        <v>1480</v>
      </c>
      <c r="D248" s="48">
        <f t="shared" si="21"/>
        <v>20</v>
      </c>
      <c r="E248" s="48">
        <f t="shared" si="22"/>
        <v>20</v>
      </c>
      <c r="F248" s="48"/>
      <c r="G248" s="48"/>
      <c r="H248" s="48">
        <v>20</v>
      </c>
      <c r="I248" s="55">
        <f t="shared" si="23"/>
        <v>0</v>
      </c>
      <c r="J248" s="55"/>
      <c r="K248" s="55"/>
      <c r="L248" s="55"/>
      <c r="M248" s="56">
        <f t="shared" si="24"/>
        <v>355</v>
      </c>
      <c r="N248" s="56">
        <f t="shared" si="25"/>
        <v>45</v>
      </c>
      <c r="O248" s="56">
        <f t="shared" si="26"/>
        <v>310</v>
      </c>
    </row>
    <row r="249" s="27" customFormat="1" ht="18" customHeight="1" spans="1:15">
      <c r="A249" s="46" t="s">
        <v>1434</v>
      </c>
      <c r="B249" s="47" t="s">
        <v>58</v>
      </c>
      <c r="C249" s="47" t="s">
        <v>1481</v>
      </c>
      <c r="D249" s="48">
        <f t="shared" si="21"/>
        <v>120</v>
      </c>
      <c r="E249" s="48">
        <f t="shared" si="22"/>
        <v>120</v>
      </c>
      <c r="F249" s="48"/>
      <c r="G249" s="48"/>
      <c r="H249" s="48">
        <v>120</v>
      </c>
      <c r="I249" s="55">
        <f t="shared" si="23"/>
        <v>0</v>
      </c>
      <c r="J249" s="55"/>
      <c r="K249" s="55"/>
      <c r="L249" s="55"/>
      <c r="M249" s="56">
        <f t="shared" si="24"/>
        <v>2130</v>
      </c>
      <c r="N249" s="56">
        <f t="shared" si="25"/>
        <v>270</v>
      </c>
      <c r="O249" s="56">
        <f t="shared" si="26"/>
        <v>1860</v>
      </c>
    </row>
    <row r="250" s="27" customFormat="1" ht="18" customHeight="1" spans="1:15">
      <c r="A250" s="46" t="s">
        <v>1434</v>
      </c>
      <c r="B250" s="47" t="s">
        <v>58</v>
      </c>
      <c r="C250" s="47" t="s">
        <v>1482</v>
      </c>
      <c r="D250" s="48">
        <f t="shared" si="21"/>
        <v>60</v>
      </c>
      <c r="E250" s="48">
        <f t="shared" si="22"/>
        <v>60</v>
      </c>
      <c r="F250" s="48"/>
      <c r="G250" s="48"/>
      <c r="H250" s="48">
        <v>60</v>
      </c>
      <c r="I250" s="55">
        <f t="shared" si="23"/>
        <v>0</v>
      </c>
      <c r="J250" s="55"/>
      <c r="K250" s="55"/>
      <c r="L250" s="55"/>
      <c r="M250" s="56">
        <f t="shared" si="24"/>
        <v>1065</v>
      </c>
      <c r="N250" s="56">
        <f t="shared" si="25"/>
        <v>135</v>
      </c>
      <c r="O250" s="56">
        <f t="shared" si="26"/>
        <v>930</v>
      </c>
    </row>
    <row r="251" s="27" customFormat="1" ht="18" customHeight="1" spans="1:15">
      <c r="A251" s="46" t="s">
        <v>1434</v>
      </c>
      <c r="B251" s="47" t="s">
        <v>58</v>
      </c>
      <c r="C251" s="47" t="s">
        <v>1483</v>
      </c>
      <c r="D251" s="48">
        <f t="shared" si="21"/>
        <v>34</v>
      </c>
      <c r="E251" s="48">
        <f t="shared" si="22"/>
        <v>34</v>
      </c>
      <c r="F251" s="48"/>
      <c r="G251" s="48"/>
      <c r="H251" s="48">
        <v>34</v>
      </c>
      <c r="I251" s="55">
        <f t="shared" si="23"/>
        <v>0</v>
      </c>
      <c r="J251" s="55"/>
      <c r="K251" s="55"/>
      <c r="L251" s="55"/>
      <c r="M251" s="56">
        <f t="shared" si="24"/>
        <v>603.5</v>
      </c>
      <c r="N251" s="56">
        <f t="shared" si="25"/>
        <v>76.5</v>
      </c>
      <c r="O251" s="56">
        <f t="shared" si="26"/>
        <v>527</v>
      </c>
    </row>
    <row r="252" s="27" customFormat="1" ht="18" customHeight="1" spans="1:15">
      <c r="A252" s="46" t="s">
        <v>1434</v>
      </c>
      <c r="B252" s="47" t="s">
        <v>58</v>
      </c>
      <c r="C252" s="47" t="s">
        <v>1484</v>
      </c>
      <c r="D252" s="48">
        <f t="shared" si="21"/>
        <v>33</v>
      </c>
      <c r="E252" s="48">
        <f t="shared" si="22"/>
        <v>33</v>
      </c>
      <c r="F252" s="48"/>
      <c r="G252" s="48"/>
      <c r="H252" s="48">
        <v>33</v>
      </c>
      <c r="I252" s="55">
        <f t="shared" si="23"/>
        <v>0</v>
      </c>
      <c r="J252" s="55"/>
      <c r="K252" s="55"/>
      <c r="L252" s="55"/>
      <c r="M252" s="56">
        <f t="shared" si="24"/>
        <v>585.75</v>
      </c>
      <c r="N252" s="56">
        <f t="shared" si="25"/>
        <v>74.25</v>
      </c>
      <c r="O252" s="56">
        <f t="shared" si="26"/>
        <v>511.5</v>
      </c>
    </row>
    <row r="253" s="27" customFormat="1" ht="18" customHeight="1" spans="1:15">
      <c r="A253" s="46" t="s">
        <v>1434</v>
      </c>
      <c r="B253" s="47" t="s">
        <v>58</v>
      </c>
      <c r="C253" s="47" t="s">
        <v>1485</v>
      </c>
      <c r="D253" s="48">
        <f t="shared" si="21"/>
        <v>33</v>
      </c>
      <c r="E253" s="48">
        <f t="shared" si="22"/>
        <v>33</v>
      </c>
      <c r="F253" s="48"/>
      <c r="G253" s="48"/>
      <c r="H253" s="48">
        <v>33</v>
      </c>
      <c r="I253" s="55">
        <f t="shared" si="23"/>
        <v>0</v>
      </c>
      <c r="J253" s="55"/>
      <c r="K253" s="55"/>
      <c r="L253" s="55"/>
      <c r="M253" s="56">
        <f t="shared" si="24"/>
        <v>585.75</v>
      </c>
      <c r="N253" s="56">
        <f t="shared" si="25"/>
        <v>74.25</v>
      </c>
      <c r="O253" s="56">
        <f t="shared" si="26"/>
        <v>511.5</v>
      </c>
    </row>
    <row r="254" s="27" customFormat="1" ht="18" customHeight="1" spans="1:15">
      <c r="A254" s="46" t="s">
        <v>1434</v>
      </c>
      <c r="B254" s="47" t="s">
        <v>58</v>
      </c>
      <c r="C254" s="47" t="s">
        <v>1486</v>
      </c>
      <c r="D254" s="48">
        <f t="shared" si="21"/>
        <v>60</v>
      </c>
      <c r="E254" s="48">
        <f t="shared" si="22"/>
        <v>60</v>
      </c>
      <c r="F254" s="48"/>
      <c r="G254" s="48"/>
      <c r="H254" s="48">
        <v>60</v>
      </c>
      <c r="I254" s="55">
        <f t="shared" si="23"/>
        <v>0</v>
      </c>
      <c r="J254" s="55"/>
      <c r="K254" s="55"/>
      <c r="L254" s="55"/>
      <c r="M254" s="56">
        <f t="shared" si="24"/>
        <v>1065</v>
      </c>
      <c r="N254" s="56">
        <f t="shared" si="25"/>
        <v>135</v>
      </c>
      <c r="O254" s="56">
        <f t="shared" si="26"/>
        <v>930</v>
      </c>
    </row>
    <row r="255" s="27" customFormat="1" ht="18" customHeight="1" spans="1:15">
      <c r="A255" s="46" t="s">
        <v>1434</v>
      </c>
      <c r="B255" s="47" t="s">
        <v>58</v>
      </c>
      <c r="C255" s="47" t="s">
        <v>1487</v>
      </c>
      <c r="D255" s="48">
        <f t="shared" si="21"/>
        <v>120</v>
      </c>
      <c r="E255" s="48">
        <f t="shared" si="22"/>
        <v>120</v>
      </c>
      <c r="F255" s="48"/>
      <c r="G255" s="48"/>
      <c r="H255" s="48">
        <v>120</v>
      </c>
      <c r="I255" s="55">
        <f t="shared" si="23"/>
        <v>0</v>
      </c>
      <c r="J255" s="55"/>
      <c r="K255" s="55"/>
      <c r="L255" s="55"/>
      <c r="M255" s="56">
        <f t="shared" si="24"/>
        <v>2130</v>
      </c>
      <c r="N255" s="56">
        <f t="shared" si="25"/>
        <v>270</v>
      </c>
      <c r="O255" s="56">
        <f t="shared" si="26"/>
        <v>1860</v>
      </c>
    </row>
    <row r="256" s="27" customFormat="1" ht="18" customHeight="1" spans="1:15">
      <c r="A256" s="46" t="s">
        <v>1434</v>
      </c>
      <c r="B256" s="47" t="s">
        <v>58</v>
      </c>
      <c r="C256" s="47" t="s">
        <v>1488</v>
      </c>
      <c r="D256" s="48">
        <f t="shared" si="21"/>
        <v>60</v>
      </c>
      <c r="E256" s="48">
        <f t="shared" si="22"/>
        <v>60</v>
      </c>
      <c r="F256" s="48"/>
      <c r="G256" s="48"/>
      <c r="H256" s="48">
        <v>60</v>
      </c>
      <c r="I256" s="55">
        <f t="shared" si="23"/>
        <v>0</v>
      </c>
      <c r="J256" s="55"/>
      <c r="K256" s="55"/>
      <c r="L256" s="55"/>
      <c r="M256" s="56">
        <f t="shared" si="24"/>
        <v>1065</v>
      </c>
      <c r="N256" s="56">
        <f t="shared" si="25"/>
        <v>135</v>
      </c>
      <c r="O256" s="56">
        <f t="shared" si="26"/>
        <v>930</v>
      </c>
    </row>
    <row r="257" s="27" customFormat="1" ht="18" customHeight="1" spans="1:15">
      <c r="A257" s="46" t="s">
        <v>1434</v>
      </c>
      <c r="B257" s="47" t="s">
        <v>58</v>
      </c>
      <c r="C257" s="47" t="s">
        <v>1489</v>
      </c>
      <c r="D257" s="48">
        <f t="shared" si="21"/>
        <v>87</v>
      </c>
      <c r="E257" s="48">
        <f t="shared" si="22"/>
        <v>87</v>
      </c>
      <c r="F257" s="48"/>
      <c r="G257" s="48"/>
      <c r="H257" s="48">
        <v>87</v>
      </c>
      <c r="I257" s="55">
        <f t="shared" si="23"/>
        <v>0</v>
      </c>
      <c r="J257" s="55"/>
      <c r="K257" s="55"/>
      <c r="L257" s="55"/>
      <c r="M257" s="56">
        <f t="shared" si="24"/>
        <v>1544.25</v>
      </c>
      <c r="N257" s="56">
        <f t="shared" si="25"/>
        <v>195.75</v>
      </c>
      <c r="O257" s="56">
        <f t="shared" si="26"/>
        <v>1348.5</v>
      </c>
    </row>
    <row r="258" s="27" customFormat="1" ht="18" customHeight="1" spans="1:15">
      <c r="A258" s="46" t="s">
        <v>1434</v>
      </c>
      <c r="B258" s="47" t="s">
        <v>58</v>
      </c>
      <c r="C258" s="47" t="s">
        <v>1490</v>
      </c>
      <c r="D258" s="48">
        <f t="shared" si="21"/>
        <v>107</v>
      </c>
      <c r="E258" s="48">
        <f t="shared" si="22"/>
        <v>107</v>
      </c>
      <c r="F258" s="48"/>
      <c r="G258" s="48"/>
      <c r="H258" s="48">
        <v>107</v>
      </c>
      <c r="I258" s="55">
        <f t="shared" si="23"/>
        <v>0</v>
      </c>
      <c r="J258" s="55"/>
      <c r="K258" s="55"/>
      <c r="L258" s="55"/>
      <c r="M258" s="56">
        <f t="shared" si="24"/>
        <v>1899.25</v>
      </c>
      <c r="N258" s="56">
        <f t="shared" si="25"/>
        <v>240.75</v>
      </c>
      <c r="O258" s="56">
        <f t="shared" si="26"/>
        <v>1658.5</v>
      </c>
    </row>
    <row r="259" s="27" customFormat="1" ht="18" customHeight="1" spans="1:15">
      <c r="A259" s="46" t="s">
        <v>1434</v>
      </c>
      <c r="B259" s="47" t="s">
        <v>58</v>
      </c>
      <c r="C259" s="47" t="s">
        <v>1491</v>
      </c>
      <c r="D259" s="48">
        <f t="shared" si="21"/>
        <v>120</v>
      </c>
      <c r="E259" s="48">
        <f t="shared" si="22"/>
        <v>120</v>
      </c>
      <c r="F259" s="48"/>
      <c r="G259" s="48"/>
      <c r="H259" s="48">
        <v>120</v>
      </c>
      <c r="I259" s="55">
        <f t="shared" si="23"/>
        <v>0</v>
      </c>
      <c r="J259" s="55"/>
      <c r="K259" s="55"/>
      <c r="L259" s="55"/>
      <c r="M259" s="56">
        <f t="shared" si="24"/>
        <v>2130</v>
      </c>
      <c r="N259" s="56">
        <f t="shared" si="25"/>
        <v>270</v>
      </c>
      <c r="O259" s="56">
        <f t="shared" si="26"/>
        <v>1860</v>
      </c>
    </row>
    <row r="260" s="27" customFormat="1" ht="18" customHeight="1" spans="1:15">
      <c r="A260" s="46" t="s">
        <v>1434</v>
      </c>
      <c r="B260" s="47" t="s">
        <v>58</v>
      </c>
      <c r="C260" s="47" t="s">
        <v>1492</v>
      </c>
      <c r="D260" s="48">
        <f t="shared" si="21"/>
        <v>146</v>
      </c>
      <c r="E260" s="48">
        <f t="shared" si="22"/>
        <v>146</v>
      </c>
      <c r="F260" s="48"/>
      <c r="G260" s="48"/>
      <c r="H260" s="48">
        <v>146</v>
      </c>
      <c r="I260" s="55">
        <f t="shared" si="23"/>
        <v>0</v>
      </c>
      <c r="J260" s="55"/>
      <c r="K260" s="55"/>
      <c r="L260" s="55"/>
      <c r="M260" s="56">
        <f t="shared" si="24"/>
        <v>2591.5</v>
      </c>
      <c r="N260" s="56">
        <f t="shared" si="25"/>
        <v>328.5</v>
      </c>
      <c r="O260" s="56">
        <f t="shared" si="26"/>
        <v>2263</v>
      </c>
    </row>
    <row r="261" s="27" customFormat="1" ht="18" customHeight="1" spans="1:15">
      <c r="A261" s="46" t="s">
        <v>1434</v>
      </c>
      <c r="B261" s="47" t="s">
        <v>58</v>
      </c>
      <c r="C261" s="47" t="s">
        <v>1493</v>
      </c>
      <c r="D261" s="48">
        <f t="shared" si="21"/>
        <v>100</v>
      </c>
      <c r="E261" s="48">
        <f t="shared" si="22"/>
        <v>100</v>
      </c>
      <c r="F261" s="48"/>
      <c r="G261" s="48"/>
      <c r="H261" s="48">
        <v>100</v>
      </c>
      <c r="I261" s="55">
        <f t="shared" si="23"/>
        <v>0</v>
      </c>
      <c r="J261" s="55"/>
      <c r="K261" s="55"/>
      <c r="L261" s="55"/>
      <c r="M261" s="56">
        <f t="shared" si="24"/>
        <v>1775</v>
      </c>
      <c r="N261" s="56">
        <f t="shared" si="25"/>
        <v>225</v>
      </c>
      <c r="O261" s="56">
        <f t="shared" si="26"/>
        <v>1550</v>
      </c>
    </row>
    <row r="262" s="27" customFormat="1" ht="18" customHeight="1" spans="1:15">
      <c r="A262" s="46" t="s">
        <v>1434</v>
      </c>
      <c r="B262" s="47" t="s">
        <v>58</v>
      </c>
      <c r="C262" s="47" t="s">
        <v>1494</v>
      </c>
      <c r="D262" s="48">
        <f t="shared" si="21"/>
        <v>70</v>
      </c>
      <c r="E262" s="48">
        <f t="shared" si="22"/>
        <v>70</v>
      </c>
      <c r="F262" s="48"/>
      <c r="G262" s="48"/>
      <c r="H262" s="48">
        <v>70</v>
      </c>
      <c r="I262" s="55">
        <f t="shared" si="23"/>
        <v>0</v>
      </c>
      <c r="J262" s="55"/>
      <c r="K262" s="55"/>
      <c r="L262" s="55"/>
      <c r="M262" s="56">
        <f t="shared" si="24"/>
        <v>1242.5</v>
      </c>
      <c r="N262" s="56">
        <f t="shared" si="25"/>
        <v>157.5</v>
      </c>
      <c r="O262" s="56">
        <f t="shared" si="26"/>
        <v>1085</v>
      </c>
    </row>
    <row r="263" s="27" customFormat="1" ht="18" customHeight="1" spans="1:15">
      <c r="A263" s="46" t="s">
        <v>1434</v>
      </c>
      <c r="B263" s="47" t="s">
        <v>58</v>
      </c>
      <c r="C263" s="47" t="s">
        <v>1495</v>
      </c>
      <c r="D263" s="48">
        <f t="shared" si="21"/>
        <v>140</v>
      </c>
      <c r="E263" s="48">
        <f t="shared" si="22"/>
        <v>140</v>
      </c>
      <c r="F263" s="48"/>
      <c r="G263" s="48"/>
      <c r="H263" s="48">
        <v>140</v>
      </c>
      <c r="I263" s="55">
        <f t="shared" si="23"/>
        <v>0</v>
      </c>
      <c r="J263" s="55"/>
      <c r="K263" s="55"/>
      <c r="L263" s="55"/>
      <c r="M263" s="56">
        <f t="shared" si="24"/>
        <v>2485</v>
      </c>
      <c r="N263" s="56">
        <f t="shared" si="25"/>
        <v>315</v>
      </c>
      <c r="O263" s="56">
        <f t="shared" si="26"/>
        <v>2170</v>
      </c>
    </row>
    <row r="264" s="27" customFormat="1" ht="18" customHeight="1" spans="1:15">
      <c r="A264" s="46" t="s">
        <v>1434</v>
      </c>
      <c r="B264" s="47" t="s">
        <v>58</v>
      </c>
      <c r="C264" s="47" t="s">
        <v>1496</v>
      </c>
      <c r="D264" s="48">
        <f t="shared" si="21"/>
        <v>120</v>
      </c>
      <c r="E264" s="48">
        <f t="shared" si="22"/>
        <v>120</v>
      </c>
      <c r="F264" s="48"/>
      <c r="G264" s="48"/>
      <c r="H264" s="48">
        <v>120</v>
      </c>
      <c r="I264" s="55">
        <f t="shared" si="23"/>
        <v>0</v>
      </c>
      <c r="J264" s="55"/>
      <c r="K264" s="55"/>
      <c r="L264" s="55"/>
      <c r="M264" s="56">
        <f t="shared" si="24"/>
        <v>2130</v>
      </c>
      <c r="N264" s="56">
        <f t="shared" si="25"/>
        <v>270</v>
      </c>
      <c r="O264" s="56">
        <f t="shared" si="26"/>
        <v>1860</v>
      </c>
    </row>
    <row r="265" s="27" customFormat="1" ht="18" customHeight="1" spans="1:15">
      <c r="A265" s="46" t="s">
        <v>1434</v>
      </c>
      <c r="B265" s="47" t="s">
        <v>58</v>
      </c>
      <c r="C265" s="47" t="s">
        <v>1497</v>
      </c>
      <c r="D265" s="48">
        <f t="shared" ref="D265:D328" si="27">E265+I265</f>
        <v>70</v>
      </c>
      <c r="E265" s="48">
        <f t="shared" ref="E265:E328" si="28">F265+G265+H265</f>
        <v>70</v>
      </c>
      <c r="F265" s="48"/>
      <c r="G265" s="48"/>
      <c r="H265" s="48">
        <v>70</v>
      </c>
      <c r="I265" s="55">
        <f t="shared" ref="I265:I299" si="29">J265+K265+L265</f>
        <v>0</v>
      </c>
      <c r="J265" s="55"/>
      <c r="K265" s="55"/>
      <c r="L265" s="55"/>
      <c r="M265" s="56">
        <f t="shared" ref="M265:M328" si="30">D265*17.75</f>
        <v>1242.5</v>
      </c>
      <c r="N265" s="56">
        <f t="shared" ref="N265:N328" si="31">D265*2.25</f>
        <v>157.5</v>
      </c>
      <c r="O265" s="56">
        <f t="shared" ref="O265:O328" si="32">M265-N265</f>
        <v>1085</v>
      </c>
    </row>
    <row r="266" s="27" customFormat="1" ht="18" customHeight="1" spans="1:15">
      <c r="A266" s="46" t="s">
        <v>1434</v>
      </c>
      <c r="B266" s="47" t="s">
        <v>58</v>
      </c>
      <c r="C266" s="47" t="s">
        <v>1498</v>
      </c>
      <c r="D266" s="48">
        <f t="shared" si="27"/>
        <v>70</v>
      </c>
      <c r="E266" s="48">
        <f t="shared" si="28"/>
        <v>70</v>
      </c>
      <c r="F266" s="48"/>
      <c r="G266" s="48"/>
      <c r="H266" s="48">
        <v>70</v>
      </c>
      <c r="I266" s="55">
        <f t="shared" si="29"/>
        <v>0</v>
      </c>
      <c r="J266" s="55"/>
      <c r="K266" s="55"/>
      <c r="L266" s="55"/>
      <c r="M266" s="56">
        <f t="shared" si="30"/>
        <v>1242.5</v>
      </c>
      <c r="N266" s="56">
        <f t="shared" si="31"/>
        <v>157.5</v>
      </c>
      <c r="O266" s="56">
        <f t="shared" si="32"/>
        <v>1085</v>
      </c>
    </row>
    <row r="267" s="27" customFormat="1" ht="18" customHeight="1" spans="1:15">
      <c r="A267" s="46" t="s">
        <v>1434</v>
      </c>
      <c r="B267" s="47" t="s">
        <v>58</v>
      </c>
      <c r="C267" s="47" t="s">
        <v>1499</v>
      </c>
      <c r="D267" s="48">
        <f t="shared" si="27"/>
        <v>20</v>
      </c>
      <c r="E267" s="48">
        <f t="shared" si="28"/>
        <v>20</v>
      </c>
      <c r="F267" s="48"/>
      <c r="G267" s="48"/>
      <c r="H267" s="48">
        <v>20</v>
      </c>
      <c r="I267" s="55">
        <f t="shared" si="29"/>
        <v>0</v>
      </c>
      <c r="J267" s="55"/>
      <c r="K267" s="55"/>
      <c r="L267" s="55"/>
      <c r="M267" s="56">
        <f t="shared" si="30"/>
        <v>355</v>
      </c>
      <c r="N267" s="56">
        <f t="shared" si="31"/>
        <v>45</v>
      </c>
      <c r="O267" s="56">
        <f t="shared" si="32"/>
        <v>310</v>
      </c>
    </row>
    <row r="268" s="27" customFormat="1" ht="18" customHeight="1" spans="1:15">
      <c r="A268" s="46" t="s">
        <v>1434</v>
      </c>
      <c r="B268" s="47" t="s">
        <v>58</v>
      </c>
      <c r="C268" s="47" t="s">
        <v>1500</v>
      </c>
      <c r="D268" s="48">
        <f t="shared" si="27"/>
        <v>20</v>
      </c>
      <c r="E268" s="48">
        <f t="shared" si="28"/>
        <v>20</v>
      </c>
      <c r="F268" s="48"/>
      <c r="G268" s="48"/>
      <c r="H268" s="48">
        <v>20</v>
      </c>
      <c r="I268" s="55">
        <f t="shared" si="29"/>
        <v>0</v>
      </c>
      <c r="J268" s="55"/>
      <c r="K268" s="55"/>
      <c r="L268" s="55"/>
      <c r="M268" s="56">
        <f t="shared" si="30"/>
        <v>355</v>
      </c>
      <c r="N268" s="56">
        <f t="shared" si="31"/>
        <v>45</v>
      </c>
      <c r="O268" s="56">
        <f t="shared" si="32"/>
        <v>310</v>
      </c>
    </row>
    <row r="269" s="27" customFormat="1" ht="18" customHeight="1" spans="1:15">
      <c r="A269" s="46" t="s">
        <v>1434</v>
      </c>
      <c r="B269" s="47" t="s">
        <v>58</v>
      </c>
      <c r="C269" s="47" t="s">
        <v>1501</v>
      </c>
      <c r="D269" s="48">
        <f t="shared" si="27"/>
        <v>60</v>
      </c>
      <c r="E269" s="48">
        <f t="shared" si="28"/>
        <v>60</v>
      </c>
      <c r="F269" s="48"/>
      <c r="G269" s="48"/>
      <c r="H269" s="48">
        <v>60</v>
      </c>
      <c r="I269" s="55">
        <f t="shared" si="29"/>
        <v>0</v>
      </c>
      <c r="J269" s="55"/>
      <c r="K269" s="55"/>
      <c r="L269" s="55"/>
      <c r="M269" s="56">
        <f t="shared" si="30"/>
        <v>1065</v>
      </c>
      <c r="N269" s="56">
        <f t="shared" si="31"/>
        <v>135</v>
      </c>
      <c r="O269" s="56">
        <f t="shared" si="32"/>
        <v>930</v>
      </c>
    </row>
    <row r="270" s="27" customFormat="1" ht="18" customHeight="1" spans="1:15">
      <c r="A270" s="46" t="s">
        <v>1434</v>
      </c>
      <c r="B270" s="47" t="s">
        <v>58</v>
      </c>
      <c r="C270" s="47" t="s">
        <v>1502</v>
      </c>
      <c r="D270" s="48">
        <f t="shared" si="27"/>
        <v>20</v>
      </c>
      <c r="E270" s="48">
        <f t="shared" si="28"/>
        <v>20</v>
      </c>
      <c r="F270" s="48"/>
      <c r="G270" s="48"/>
      <c r="H270" s="48">
        <v>20</v>
      </c>
      <c r="I270" s="55">
        <f t="shared" si="29"/>
        <v>0</v>
      </c>
      <c r="J270" s="55"/>
      <c r="K270" s="55"/>
      <c r="L270" s="55"/>
      <c r="M270" s="56">
        <f t="shared" si="30"/>
        <v>355</v>
      </c>
      <c r="N270" s="56">
        <f t="shared" si="31"/>
        <v>45</v>
      </c>
      <c r="O270" s="56">
        <f t="shared" si="32"/>
        <v>310</v>
      </c>
    </row>
    <row r="271" s="27" customFormat="1" ht="18" customHeight="1" spans="1:15">
      <c r="A271" s="46" t="s">
        <v>1434</v>
      </c>
      <c r="B271" s="47" t="s">
        <v>58</v>
      </c>
      <c r="C271" s="47" t="s">
        <v>1503</v>
      </c>
      <c r="D271" s="48">
        <f t="shared" si="27"/>
        <v>120</v>
      </c>
      <c r="E271" s="48">
        <f t="shared" si="28"/>
        <v>120</v>
      </c>
      <c r="F271" s="48"/>
      <c r="G271" s="48"/>
      <c r="H271" s="48">
        <v>120</v>
      </c>
      <c r="I271" s="55">
        <f t="shared" si="29"/>
        <v>0</v>
      </c>
      <c r="J271" s="55"/>
      <c r="K271" s="55"/>
      <c r="L271" s="55"/>
      <c r="M271" s="56">
        <f t="shared" si="30"/>
        <v>2130</v>
      </c>
      <c r="N271" s="56">
        <f t="shared" si="31"/>
        <v>270</v>
      </c>
      <c r="O271" s="56">
        <f t="shared" si="32"/>
        <v>1860</v>
      </c>
    </row>
    <row r="272" s="27" customFormat="1" ht="18" customHeight="1" spans="1:15">
      <c r="A272" s="46" t="s">
        <v>1434</v>
      </c>
      <c r="B272" s="47" t="s">
        <v>58</v>
      </c>
      <c r="C272" s="47" t="s">
        <v>1504</v>
      </c>
      <c r="D272" s="48">
        <f t="shared" si="27"/>
        <v>180</v>
      </c>
      <c r="E272" s="48">
        <f t="shared" si="28"/>
        <v>180</v>
      </c>
      <c r="F272" s="48"/>
      <c r="G272" s="48"/>
      <c r="H272" s="48">
        <v>180</v>
      </c>
      <c r="I272" s="55">
        <f t="shared" si="29"/>
        <v>0</v>
      </c>
      <c r="J272" s="55"/>
      <c r="K272" s="55"/>
      <c r="L272" s="55"/>
      <c r="M272" s="56">
        <f t="shared" si="30"/>
        <v>3195</v>
      </c>
      <c r="N272" s="56">
        <f t="shared" si="31"/>
        <v>405</v>
      </c>
      <c r="O272" s="56">
        <f t="shared" si="32"/>
        <v>2790</v>
      </c>
    </row>
    <row r="273" s="27" customFormat="1" ht="18" customHeight="1" spans="1:15">
      <c r="A273" s="46" t="s">
        <v>1434</v>
      </c>
      <c r="B273" s="47" t="s">
        <v>79</v>
      </c>
      <c r="C273" s="47" t="s">
        <v>1505</v>
      </c>
      <c r="D273" s="48">
        <f t="shared" si="27"/>
        <v>33.3</v>
      </c>
      <c r="E273" s="48">
        <f t="shared" si="28"/>
        <v>33.3</v>
      </c>
      <c r="F273" s="48"/>
      <c r="G273" s="48"/>
      <c r="H273" s="48">
        <v>33.3</v>
      </c>
      <c r="I273" s="55">
        <f t="shared" si="29"/>
        <v>0</v>
      </c>
      <c r="J273" s="55"/>
      <c r="K273" s="55"/>
      <c r="L273" s="55"/>
      <c r="M273" s="56">
        <f t="shared" si="30"/>
        <v>591.075</v>
      </c>
      <c r="N273" s="56">
        <f t="shared" si="31"/>
        <v>74.925</v>
      </c>
      <c r="O273" s="56">
        <f t="shared" si="32"/>
        <v>516.15</v>
      </c>
    </row>
    <row r="274" s="27" customFormat="1" ht="18" customHeight="1" spans="1:15">
      <c r="A274" s="46" t="s">
        <v>1434</v>
      </c>
      <c r="B274" s="47" t="s">
        <v>79</v>
      </c>
      <c r="C274" s="47" t="s">
        <v>1506</v>
      </c>
      <c r="D274" s="48">
        <f t="shared" si="27"/>
        <v>90.3</v>
      </c>
      <c r="E274" s="48">
        <f t="shared" si="28"/>
        <v>90.3</v>
      </c>
      <c r="F274" s="48"/>
      <c r="G274" s="48"/>
      <c r="H274" s="48">
        <v>90.3</v>
      </c>
      <c r="I274" s="55">
        <f t="shared" si="29"/>
        <v>0</v>
      </c>
      <c r="J274" s="55"/>
      <c r="K274" s="55"/>
      <c r="L274" s="55"/>
      <c r="M274" s="56">
        <f t="shared" si="30"/>
        <v>1602.825</v>
      </c>
      <c r="N274" s="56">
        <f t="shared" si="31"/>
        <v>203.175</v>
      </c>
      <c r="O274" s="56">
        <f t="shared" si="32"/>
        <v>1399.65</v>
      </c>
    </row>
    <row r="275" s="27" customFormat="1" ht="18" customHeight="1" spans="1:15">
      <c r="A275" s="46" t="s">
        <v>1434</v>
      </c>
      <c r="B275" s="47" t="s">
        <v>79</v>
      </c>
      <c r="C275" s="47" t="s">
        <v>1507</v>
      </c>
      <c r="D275" s="48">
        <f t="shared" si="27"/>
        <v>71.3</v>
      </c>
      <c r="E275" s="48">
        <f t="shared" si="28"/>
        <v>71.3</v>
      </c>
      <c r="F275" s="48"/>
      <c r="G275" s="48"/>
      <c r="H275" s="48">
        <v>71.3</v>
      </c>
      <c r="I275" s="55">
        <f t="shared" si="29"/>
        <v>0</v>
      </c>
      <c r="J275" s="55"/>
      <c r="K275" s="55"/>
      <c r="L275" s="55"/>
      <c r="M275" s="56">
        <f t="shared" si="30"/>
        <v>1265.575</v>
      </c>
      <c r="N275" s="56">
        <f t="shared" si="31"/>
        <v>160.425</v>
      </c>
      <c r="O275" s="56">
        <f t="shared" si="32"/>
        <v>1105.15</v>
      </c>
    </row>
    <row r="276" s="27" customFormat="1" ht="18" customHeight="1" spans="1:15">
      <c r="A276" s="46" t="s">
        <v>1434</v>
      </c>
      <c r="B276" s="47" t="s">
        <v>79</v>
      </c>
      <c r="C276" s="47" t="s">
        <v>1508</v>
      </c>
      <c r="D276" s="48">
        <f t="shared" si="27"/>
        <v>90.3</v>
      </c>
      <c r="E276" s="48">
        <f t="shared" si="28"/>
        <v>90.3</v>
      </c>
      <c r="F276" s="48"/>
      <c r="G276" s="48"/>
      <c r="H276" s="48">
        <v>90.3</v>
      </c>
      <c r="I276" s="55">
        <f t="shared" si="29"/>
        <v>0</v>
      </c>
      <c r="J276" s="55"/>
      <c r="K276" s="55"/>
      <c r="L276" s="55"/>
      <c r="M276" s="56">
        <f t="shared" si="30"/>
        <v>1602.825</v>
      </c>
      <c r="N276" s="56">
        <f t="shared" si="31"/>
        <v>203.175</v>
      </c>
      <c r="O276" s="56">
        <f t="shared" si="32"/>
        <v>1399.65</v>
      </c>
    </row>
    <row r="277" s="27" customFormat="1" ht="18" customHeight="1" spans="1:15">
      <c r="A277" s="46" t="s">
        <v>1434</v>
      </c>
      <c r="B277" s="47" t="s">
        <v>79</v>
      </c>
      <c r="C277" s="47" t="s">
        <v>1509</v>
      </c>
      <c r="D277" s="48">
        <f t="shared" si="27"/>
        <v>114</v>
      </c>
      <c r="E277" s="48">
        <f t="shared" si="28"/>
        <v>114</v>
      </c>
      <c r="F277" s="48"/>
      <c r="G277" s="48"/>
      <c r="H277" s="48">
        <v>114</v>
      </c>
      <c r="I277" s="55">
        <f t="shared" si="29"/>
        <v>0</v>
      </c>
      <c r="J277" s="55"/>
      <c r="K277" s="55"/>
      <c r="L277" s="55"/>
      <c r="M277" s="56">
        <f t="shared" si="30"/>
        <v>2023.5</v>
      </c>
      <c r="N277" s="56">
        <f t="shared" si="31"/>
        <v>256.5</v>
      </c>
      <c r="O277" s="56">
        <f t="shared" si="32"/>
        <v>1767</v>
      </c>
    </row>
    <row r="278" s="27" customFormat="1" ht="18" customHeight="1" spans="1:15">
      <c r="A278" s="46" t="s">
        <v>1434</v>
      </c>
      <c r="B278" s="47" t="s">
        <v>79</v>
      </c>
      <c r="C278" s="47" t="s">
        <v>1510</v>
      </c>
      <c r="D278" s="48">
        <f t="shared" si="27"/>
        <v>59.4</v>
      </c>
      <c r="E278" s="48">
        <f t="shared" si="28"/>
        <v>59.4</v>
      </c>
      <c r="F278" s="48"/>
      <c r="G278" s="48"/>
      <c r="H278" s="48">
        <v>59.4</v>
      </c>
      <c r="I278" s="55">
        <f t="shared" si="29"/>
        <v>0</v>
      </c>
      <c r="J278" s="55"/>
      <c r="K278" s="55"/>
      <c r="L278" s="55"/>
      <c r="M278" s="56">
        <f t="shared" si="30"/>
        <v>1054.35</v>
      </c>
      <c r="N278" s="56">
        <f t="shared" si="31"/>
        <v>133.65</v>
      </c>
      <c r="O278" s="56">
        <f t="shared" si="32"/>
        <v>920.7</v>
      </c>
    </row>
    <row r="279" s="27" customFormat="1" ht="18" customHeight="1" spans="1:15">
      <c r="A279" s="46" t="s">
        <v>1434</v>
      </c>
      <c r="B279" s="47" t="s">
        <v>79</v>
      </c>
      <c r="C279" s="47" t="s">
        <v>1511</v>
      </c>
      <c r="D279" s="48">
        <f t="shared" si="27"/>
        <v>57</v>
      </c>
      <c r="E279" s="48">
        <f t="shared" si="28"/>
        <v>57</v>
      </c>
      <c r="F279" s="48"/>
      <c r="G279" s="48"/>
      <c r="H279" s="48">
        <v>57</v>
      </c>
      <c r="I279" s="55">
        <f t="shared" si="29"/>
        <v>0</v>
      </c>
      <c r="J279" s="55"/>
      <c r="K279" s="55"/>
      <c r="L279" s="55"/>
      <c r="M279" s="56">
        <f t="shared" si="30"/>
        <v>1011.75</v>
      </c>
      <c r="N279" s="56">
        <f t="shared" si="31"/>
        <v>128.25</v>
      </c>
      <c r="O279" s="56">
        <f t="shared" si="32"/>
        <v>883.5</v>
      </c>
    </row>
    <row r="280" s="27" customFormat="1" ht="18" customHeight="1" spans="1:15">
      <c r="A280" s="46" t="s">
        <v>1434</v>
      </c>
      <c r="B280" s="47" t="s">
        <v>79</v>
      </c>
      <c r="C280" s="47" t="s">
        <v>1512</v>
      </c>
      <c r="D280" s="48">
        <f t="shared" si="27"/>
        <v>19</v>
      </c>
      <c r="E280" s="48">
        <f t="shared" si="28"/>
        <v>19</v>
      </c>
      <c r="F280" s="48"/>
      <c r="G280" s="48"/>
      <c r="H280" s="48">
        <v>19</v>
      </c>
      <c r="I280" s="55">
        <f t="shared" si="29"/>
        <v>0</v>
      </c>
      <c r="J280" s="55"/>
      <c r="K280" s="55"/>
      <c r="L280" s="55"/>
      <c r="M280" s="56">
        <f t="shared" si="30"/>
        <v>337.25</v>
      </c>
      <c r="N280" s="56">
        <f t="shared" si="31"/>
        <v>42.75</v>
      </c>
      <c r="O280" s="56">
        <f t="shared" si="32"/>
        <v>294.5</v>
      </c>
    </row>
    <row r="281" s="27" customFormat="1" ht="18" customHeight="1" spans="1:15">
      <c r="A281" s="46" t="s">
        <v>1434</v>
      </c>
      <c r="B281" s="47" t="s">
        <v>79</v>
      </c>
      <c r="C281" s="47" t="s">
        <v>1513</v>
      </c>
      <c r="D281" s="48">
        <f t="shared" si="27"/>
        <v>76</v>
      </c>
      <c r="E281" s="48">
        <f t="shared" si="28"/>
        <v>76</v>
      </c>
      <c r="F281" s="48"/>
      <c r="G281" s="48"/>
      <c r="H281" s="48">
        <v>76</v>
      </c>
      <c r="I281" s="55">
        <f t="shared" si="29"/>
        <v>0</v>
      </c>
      <c r="J281" s="55"/>
      <c r="K281" s="55"/>
      <c r="L281" s="55"/>
      <c r="M281" s="56">
        <f t="shared" si="30"/>
        <v>1349</v>
      </c>
      <c r="N281" s="56">
        <f t="shared" si="31"/>
        <v>171</v>
      </c>
      <c r="O281" s="56">
        <f t="shared" si="32"/>
        <v>1178</v>
      </c>
    </row>
    <row r="282" s="27" customFormat="1" ht="18" customHeight="1" spans="1:15">
      <c r="A282" s="46" t="s">
        <v>1434</v>
      </c>
      <c r="B282" s="47" t="s">
        <v>79</v>
      </c>
      <c r="C282" s="47" t="s">
        <v>1514</v>
      </c>
      <c r="D282" s="48">
        <f t="shared" si="27"/>
        <v>114</v>
      </c>
      <c r="E282" s="48">
        <f t="shared" si="28"/>
        <v>114</v>
      </c>
      <c r="F282" s="48"/>
      <c r="G282" s="48"/>
      <c r="H282" s="48">
        <v>114</v>
      </c>
      <c r="I282" s="55">
        <f t="shared" si="29"/>
        <v>0</v>
      </c>
      <c r="J282" s="55"/>
      <c r="K282" s="55"/>
      <c r="L282" s="55"/>
      <c r="M282" s="56">
        <f t="shared" si="30"/>
        <v>2023.5</v>
      </c>
      <c r="N282" s="56">
        <f t="shared" si="31"/>
        <v>256.5</v>
      </c>
      <c r="O282" s="56">
        <f t="shared" si="32"/>
        <v>1767</v>
      </c>
    </row>
    <row r="283" s="27" customFormat="1" ht="18" customHeight="1" spans="1:15">
      <c r="A283" s="46" t="s">
        <v>1434</v>
      </c>
      <c r="B283" s="47" t="s">
        <v>79</v>
      </c>
      <c r="C283" s="47" t="s">
        <v>1515</v>
      </c>
      <c r="D283" s="48">
        <f t="shared" si="27"/>
        <v>133</v>
      </c>
      <c r="E283" s="48">
        <f t="shared" si="28"/>
        <v>133</v>
      </c>
      <c r="F283" s="48"/>
      <c r="G283" s="48"/>
      <c r="H283" s="48">
        <v>133</v>
      </c>
      <c r="I283" s="55">
        <f t="shared" si="29"/>
        <v>0</v>
      </c>
      <c r="J283" s="55"/>
      <c r="K283" s="55"/>
      <c r="L283" s="55"/>
      <c r="M283" s="56">
        <f t="shared" si="30"/>
        <v>2360.75</v>
      </c>
      <c r="N283" s="56">
        <f t="shared" si="31"/>
        <v>299.25</v>
      </c>
      <c r="O283" s="56">
        <f t="shared" si="32"/>
        <v>2061.5</v>
      </c>
    </row>
    <row r="284" s="27" customFormat="1" ht="18" customHeight="1" spans="1:15">
      <c r="A284" s="46" t="s">
        <v>1434</v>
      </c>
      <c r="B284" s="47" t="s">
        <v>79</v>
      </c>
      <c r="C284" s="47" t="s">
        <v>1516</v>
      </c>
      <c r="D284" s="48">
        <f t="shared" si="27"/>
        <v>57</v>
      </c>
      <c r="E284" s="48">
        <f t="shared" si="28"/>
        <v>57</v>
      </c>
      <c r="F284" s="48"/>
      <c r="G284" s="48"/>
      <c r="H284" s="48">
        <v>57</v>
      </c>
      <c r="I284" s="55">
        <f t="shared" si="29"/>
        <v>0</v>
      </c>
      <c r="J284" s="55"/>
      <c r="K284" s="55"/>
      <c r="L284" s="55"/>
      <c r="M284" s="56">
        <f t="shared" si="30"/>
        <v>1011.75</v>
      </c>
      <c r="N284" s="56">
        <f t="shared" si="31"/>
        <v>128.25</v>
      </c>
      <c r="O284" s="56">
        <f t="shared" si="32"/>
        <v>883.5</v>
      </c>
    </row>
    <row r="285" s="27" customFormat="1" ht="18" customHeight="1" spans="1:15">
      <c r="A285" s="46" t="s">
        <v>1434</v>
      </c>
      <c r="B285" s="47" t="s">
        <v>79</v>
      </c>
      <c r="C285" s="47" t="s">
        <v>1517</v>
      </c>
      <c r="D285" s="48">
        <f t="shared" si="27"/>
        <v>95</v>
      </c>
      <c r="E285" s="48">
        <f t="shared" si="28"/>
        <v>95</v>
      </c>
      <c r="F285" s="48"/>
      <c r="G285" s="48"/>
      <c r="H285" s="48">
        <v>95</v>
      </c>
      <c r="I285" s="55">
        <f t="shared" si="29"/>
        <v>0</v>
      </c>
      <c r="J285" s="55"/>
      <c r="K285" s="55"/>
      <c r="L285" s="55"/>
      <c r="M285" s="56">
        <f t="shared" si="30"/>
        <v>1686.25</v>
      </c>
      <c r="N285" s="56">
        <f t="shared" si="31"/>
        <v>213.75</v>
      </c>
      <c r="O285" s="56">
        <f t="shared" si="32"/>
        <v>1472.5</v>
      </c>
    </row>
    <row r="286" s="27" customFormat="1" ht="18" customHeight="1" spans="1:15">
      <c r="A286" s="46" t="s">
        <v>1434</v>
      </c>
      <c r="B286" s="47" t="s">
        <v>79</v>
      </c>
      <c r="C286" s="47" t="s">
        <v>1518</v>
      </c>
      <c r="D286" s="48">
        <f t="shared" si="27"/>
        <v>114</v>
      </c>
      <c r="E286" s="48">
        <f t="shared" si="28"/>
        <v>114</v>
      </c>
      <c r="F286" s="48"/>
      <c r="G286" s="48"/>
      <c r="H286" s="48">
        <v>114</v>
      </c>
      <c r="I286" s="55">
        <f t="shared" si="29"/>
        <v>0</v>
      </c>
      <c r="J286" s="55"/>
      <c r="K286" s="55"/>
      <c r="L286" s="55"/>
      <c r="M286" s="56">
        <f t="shared" si="30"/>
        <v>2023.5</v>
      </c>
      <c r="N286" s="56">
        <f t="shared" si="31"/>
        <v>256.5</v>
      </c>
      <c r="O286" s="56">
        <f t="shared" si="32"/>
        <v>1767</v>
      </c>
    </row>
    <row r="287" s="27" customFormat="1" ht="18" customHeight="1" spans="1:15">
      <c r="A287" s="46" t="s">
        <v>1434</v>
      </c>
      <c r="B287" s="47" t="s">
        <v>79</v>
      </c>
      <c r="C287" s="47" t="s">
        <v>1519</v>
      </c>
      <c r="D287" s="48">
        <f t="shared" si="27"/>
        <v>76</v>
      </c>
      <c r="E287" s="48">
        <f t="shared" si="28"/>
        <v>76</v>
      </c>
      <c r="F287" s="48"/>
      <c r="G287" s="48"/>
      <c r="H287" s="48">
        <v>76</v>
      </c>
      <c r="I287" s="55">
        <f t="shared" si="29"/>
        <v>0</v>
      </c>
      <c r="J287" s="55"/>
      <c r="K287" s="55"/>
      <c r="L287" s="55"/>
      <c r="M287" s="56">
        <f t="shared" si="30"/>
        <v>1349</v>
      </c>
      <c r="N287" s="56">
        <f t="shared" si="31"/>
        <v>171</v>
      </c>
      <c r="O287" s="56">
        <f t="shared" si="32"/>
        <v>1178</v>
      </c>
    </row>
    <row r="288" s="27" customFormat="1" ht="18" customHeight="1" spans="1:15">
      <c r="A288" s="46" t="s">
        <v>1434</v>
      </c>
      <c r="B288" s="47" t="s">
        <v>79</v>
      </c>
      <c r="C288" s="47" t="s">
        <v>1520</v>
      </c>
      <c r="D288" s="48">
        <f t="shared" si="27"/>
        <v>95</v>
      </c>
      <c r="E288" s="48">
        <f t="shared" si="28"/>
        <v>95</v>
      </c>
      <c r="F288" s="48"/>
      <c r="G288" s="48"/>
      <c r="H288" s="48">
        <v>95</v>
      </c>
      <c r="I288" s="55">
        <f t="shared" si="29"/>
        <v>0</v>
      </c>
      <c r="J288" s="55"/>
      <c r="K288" s="55"/>
      <c r="L288" s="55"/>
      <c r="M288" s="56">
        <f t="shared" si="30"/>
        <v>1686.25</v>
      </c>
      <c r="N288" s="56">
        <f t="shared" si="31"/>
        <v>213.75</v>
      </c>
      <c r="O288" s="56">
        <f t="shared" si="32"/>
        <v>1472.5</v>
      </c>
    </row>
    <row r="289" s="27" customFormat="1" ht="18" customHeight="1" spans="1:15">
      <c r="A289" s="46" t="s">
        <v>1434</v>
      </c>
      <c r="B289" s="47" t="s">
        <v>79</v>
      </c>
      <c r="C289" s="47" t="s">
        <v>1521</v>
      </c>
      <c r="D289" s="48">
        <f t="shared" si="27"/>
        <v>19</v>
      </c>
      <c r="E289" s="48">
        <f t="shared" si="28"/>
        <v>19</v>
      </c>
      <c r="F289" s="48"/>
      <c r="G289" s="48"/>
      <c r="H289" s="48">
        <v>19</v>
      </c>
      <c r="I289" s="55">
        <f t="shared" si="29"/>
        <v>0</v>
      </c>
      <c r="J289" s="55"/>
      <c r="K289" s="55"/>
      <c r="L289" s="55"/>
      <c r="M289" s="56">
        <f t="shared" si="30"/>
        <v>337.25</v>
      </c>
      <c r="N289" s="56">
        <f t="shared" si="31"/>
        <v>42.75</v>
      </c>
      <c r="O289" s="56">
        <f t="shared" si="32"/>
        <v>294.5</v>
      </c>
    </row>
    <row r="290" s="27" customFormat="1" ht="18" customHeight="1" spans="1:15">
      <c r="A290" s="46" t="s">
        <v>1434</v>
      </c>
      <c r="B290" s="47" t="s">
        <v>79</v>
      </c>
      <c r="C290" s="47" t="s">
        <v>1522</v>
      </c>
      <c r="D290" s="48">
        <f t="shared" si="27"/>
        <v>54.6</v>
      </c>
      <c r="E290" s="48">
        <f t="shared" si="28"/>
        <v>54.6</v>
      </c>
      <c r="F290" s="48"/>
      <c r="G290" s="48"/>
      <c r="H290" s="48">
        <v>54.6</v>
      </c>
      <c r="I290" s="55">
        <f t="shared" si="29"/>
        <v>0</v>
      </c>
      <c r="J290" s="55"/>
      <c r="K290" s="55"/>
      <c r="L290" s="55"/>
      <c r="M290" s="56">
        <f t="shared" si="30"/>
        <v>969.15</v>
      </c>
      <c r="N290" s="56">
        <f t="shared" si="31"/>
        <v>122.85</v>
      </c>
      <c r="O290" s="56">
        <f t="shared" si="32"/>
        <v>846.3</v>
      </c>
    </row>
    <row r="291" s="27" customFormat="1" ht="18" customHeight="1" spans="1:15">
      <c r="A291" s="46" t="s">
        <v>1434</v>
      </c>
      <c r="B291" s="47" t="s">
        <v>79</v>
      </c>
      <c r="C291" s="47" t="s">
        <v>1523</v>
      </c>
      <c r="D291" s="48">
        <f t="shared" si="27"/>
        <v>133</v>
      </c>
      <c r="E291" s="48">
        <f t="shared" si="28"/>
        <v>133</v>
      </c>
      <c r="F291" s="48"/>
      <c r="G291" s="48"/>
      <c r="H291" s="48">
        <v>133</v>
      </c>
      <c r="I291" s="55">
        <f t="shared" si="29"/>
        <v>0</v>
      </c>
      <c r="J291" s="55"/>
      <c r="K291" s="55"/>
      <c r="L291" s="55"/>
      <c r="M291" s="56">
        <f t="shared" si="30"/>
        <v>2360.75</v>
      </c>
      <c r="N291" s="56">
        <f t="shared" si="31"/>
        <v>299.25</v>
      </c>
      <c r="O291" s="56">
        <f t="shared" si="32"/>
        <v>2061.5</v>
      </c>
    </row>
    <row r="292" s="27" customFormat="1" ht="18" customHeight="1" spans="1:15">
      <c r="A292" s="46" t="s">
        <v>1434</v>
      </c>
      <c r="B292" s="47" t="s">
        <v>79</v>
      </c>
      <c r="C292" s="47" t="s">
        <v>1524</v>
      </c>
      <c r="D292" s="48">
        <f t="shared" si="27"/>
        <v>57</v>
      </c>
      <c r="E292" s="48">
        <f t="shared" si="28"/>
        <v>57</v>
      </c>
      <c r="F292" s="48"/>
      <c r="G292" s="48"/>
      <c r="H292" s="48">
        <v>57</v>
      </c>
      <c r="I292" s="55">
        <f t="shared" si="29"/>
        <v>0</v>
      </c>
      <c r="J292" s="55"/>
      <c r="K292" s="55"/>
      <c r="L292" s="55"/>
      <c r="M292" s="56">
        <f t="shared" si="30"/>
        <v>1011.75</v>
      </c>
      <c r="N292" s="56">
        <f t="shared" si="31"/>
        <v>128.25</v>
      </c>
      <c r="O292" s="56">
        <f t="shared" si="32"/>
        <v>883.5</v>
      </c>
    </row>
    <row r="293" s="27" customFormat="1" ht="18" customHeight="1" spans="1:15">
      <c r="A293" s="46" t="s">
        <v>1434</v>
      </c>
      <c r="B293" s="47" t="s">
        <v>79</v>
      </c>
      <c r="C293" s="47" t="s">
        <v>1525</v>
      </c>
      <c r="D293" s="48">
        <f t="shared" si="27"/>
        <v>57</v>
      </c>
      <c r="E293" s="48">
        <f t="shared" si="28"/>
        <v>57</v>
      </c>
      <c r="F293" s="48"/>
      <c r="G293" s="48"/>
      <c r="H293" s="48">
        <v>57</v>
      </c>
      <c r="I293" s="55">
        <f t="shared" si="29"/>
        <v>0</v>
      </c>
      <c r="J293" s="55"/>
      <c r="K293" s="55"/>
      <c r="L293" s="55"/>
      <c r="M293" s="56">
        <f t="shared" si="30"/>
        <v>1011.75</v>
      </c>
      <c r="N293" s="56">
        <f t="shared" si="31"/>
        <v>128.25</v>
      </c>
      <c r="O293" s="56">
        <f t="shared" si="32"/>
        <v>883.5</v>
      </c>
    </row>
    <row r="294" s="27" customFormat="1" ht="18" customHeight="1" spans="1:15">
      <c r="A294" s="46" t="s">
        <v>1434</v>
      </c>
      <c r="B294" s="47" t="s">
        <v>79</v>
      </c>
      <c r="C294" s="47" t="s">
        <v>1526</v>
      </c>
      <c r="D294" s="48">
        <f t="shared" si="27"/>
        <v>38</v>
      </c>
      <c r="E294" s="48">
        <f t="shared" si="28"/>
        <v>38</v>
      </c>
      <c r="F294" s="48"/>
      <c r="G294" s="48"/>
      <c r="H294" s="48">
        <v>38</v>
      </c>
      <c r="I294" s="55">
        <f t="shared" si="29"/>
        <v>0</v>
      </c>
      <c r="J294" s="55"/>
      <c r="K294" s="55"/>
      <c r="L294" s="55"/>
      <c r="M294" s="56">
        <f t="shared" si="30"/>
        <v>674.5</v>
      </c>
      <c r="N294" s="56">
        <f t="shared" si="31"/>
        <v>85.5</v>
      </c>
      <c r="O294" s="56">
        <f t="shared" si="32"/>
        <v>589</v>
      </c>
    </row>
    <row r="295" s="27" customFormat="1" ht="18" customHeight="1" spans="1:15">
      <c r="A295" s="46" t="s">
        <v>1434</v>
      </c>
      <c r="B295" s="47" t="s">
        <v>79</v>
      </c>
      <c r="C295" s="47" t="s">
        <v>1527</v>
      </c>
      <c r="D295" s="48">
        <f t="shared" si="27"/>
        <v>95</v>
      </c>
      <c r="E295" s="48">
        <f t="shared" si="28"/>
        <v>95</v>
      </c>
      <c r="F295" s="48"/>
      <c r="G295" s="48"/>
      <c r="H295" s="48">
        <v>95</v>
      </c>
      <c r="I295" s="55">
        <f t="shared" si="29"/>
        <v>0</v>
      </c>
      <c r="J295" s="55"/>
      <c r="K295" s="55"/>
      <c r="L295" s="55"/>
      <c r="M295" s="56">
        <f t="shared" si="30"/>
        <v>1686.25</v>
      </c>
      <c r="N295" s="56">
        <f t="shared" si="31"/>
        <v>213.75</v>
      </c>
      <c r="O295" s="56">
        <f t="shared" si="32"/>
        <v>1472.5</v>
      </c>
    </row>
    <row r="296" s="27" customFormat="1" ht="18" customHeight="1" spans="1:15">
      <c r="A296" s="46" t="s">
        <v>1434</v>
      </c>
      <c r="B296" s="47" t="s">
        <v>79</v>
      </c>
      <c r="C296" s="47" t="s">
        <v>1528</v>
      </c>
      <c r="D296" s="48">
        <f t="shared" si="27"/>
        <v>114</v>
      </c>
      <c r="E296" s="48">
        <f t="shared" si="28"/>
        <v>114</v>
      </c>
      <c r="F296" s="48"/>
      <c r="G296" s="48"/>
      <c r="H296" s="48">
        <v>114</v>
      </c>
      <c r="I296" s="55">
        <f t="shared" si="29"/>
        <v>0</v>
      </c>
      <c r="J296" s="55"/>
      <c r="K296" s="55"/>
      <c r="L296" s="55"/>
      <c r="M296" s="56">
        <f t="shared" si="30"/>
        <v>2023.5</v>
      </c>
      <c r="N296" s="56">
        <f t="shared" si="31"/>
        <v>256.5</v>
      </c>
      <c r="O296" s="56">
        <f t="shared" si="32"/>
        <v>1767</v>
      </c>
    </row>
    <row r="297" s="27" customFormat="1" ht="18" customHeight="1" spans="1:15">
      <c r="A297" s="46" t="s">
        <v>1434</v>
      </c>
      <c r="B297" s="47" t="s">
        <v>79</v>
      </c>
      <c r="C297" s="47" t="s">
        <v>1529</v>
      </c>
      <c r="D297" s="48">
        <f t="shared" si="27"/>
        <v>76</v>
      </c>
      <c r="E297" s="48">
        <f t="shared" si="28"/>
        <v>76</v>
      </c>
      <c r="F297" s="48"/>
      <c r="G297" s="48"/>
      <c r="H297" s="48">
        <v>76</v>
      </c>
      <c r="I297" s="55">
        <f t="shared" si="29"/>
        <v>0</v>
      </c>
      <c r="J297" s="55"/>
      <c r="K297" s="55"/>
      <c r="L297" s="55"/>
      <c r="M297" s="56">
        <f t="shared" si="30"/>
        <v>1349</v>
      </c>
      <c r="N297" s="56">
        <f t="shared" si="31"/>
        <v>171</v>
      </c>
      <c r="O297" s="56">
        <f t="shared" si="32"/>
        <v>1178</v>
      </c>
    </row>
    <row r="298" s="27" customFormat="1" ht="18" customHeight="1" spans="1:15">
      <c r="A298" s="46" t="s">
        <v>1434</v>
      </c>
      <c r="B298" s="47" t="s">
        <v>79</v>
      </c>
      <c r="C298" s="47" t="s">
        <v>1530</v>
      </c>
      <c r="D298" s="48">
        <f t="shared" si="27"/>
        <v>76</v>
      </c>
      <c r="E298" s="48">
        <f t="shared" si="28"/>
        <v>76</v>
      </c>
      <c r="F298" s="48"/>
      <c r="G298" s="48"/>
      <c r="H298" s="48">
        <v>76</v>
      </c>
      <c r="I298" s="55">
        <f t="shared" si="29"/>
        <v>0</v>
      </c>
      <c r="J298" s="55"/>
      <c r="K298" s="55"/>
      <c r="L298" s="55"/>
      <c r="M298" s="56">
        <f t="shared" si="30"/>
        <v>1349</v>
      </c>
      <c r="N298" s="56">
        <f t="shared" si="31"/>
        <v>171</v>
      </c>
      <c r="O298" s="56">
        <f t="shared" si="32"/>
        <v>1178</v>
      </c>
    </row>
    <row r="299" s="27" customFormat="1" ht="18" customHeight="1" spans="1:15">
      <c r="A299" s="46" t="s">
        <v>1434</v>
      </c>
      <c r="B299" s="47" t="s">
        <v>93</v>
      </c>
      <c r="C299" s="47" t="s">
        <v>1531</v>
      </c>
      <c r="D299" s="48">
        <f t="shared" si="27"/>
        <v>119</v>
      </c>
      <c r="E299" s="48">
        <f t="shared" si="28"/>
        <v>119</v>
      </c>
      <c r="F299" s="48"/>
      <c r="G299" s="48"/>
      <c r="H299" s="48">
        <v>119</v>
      </c>
      <c r="I299" s="55">
        <f t="shared" si="29"/>
        <v>0</v>
      </c>
      <c r="J299" s="55"/>
      <c r="K299" s="55"/>
      <c r="L299" s="55"/>
      <c r="M299" s="56">
        <f t="shared" si="30"/>
        <v>2112.25</v>
      </c>
      <c r="N299" s="56">
        <f t="shared" si="31"/>
        <v>267.75</v>
      </c>
      <c r="O299" s="56">
        <f t="shared" si="32"/>
        <v>1844.5</v>
      </c>
    </row>
    <row r="300" s="27" customFormat="1" ht="18" customHeight="1" spans="1:15">
      <c r="A300" s="46" t="s">
        <v>1434</v>
      </c>
      <c r="B300" s="47" t="s">
        <v>93</v>
      </c>
      <c r="C300" s="47" t="s">
        <v>1532</v>
      </c>
      <c r="D300" s="48">
        <f t="shared" si="27"/>
        <v>59.5</v>
      </c>
      <c r="E300" s="48">
        <f t="shared" si="28"/>
        <v>59.5</v>
      </c>
      <c r="F300" s="48"/>
      <c r="G300" s="48"/>
      <c r="H300" s="48">
        <v>59.5</v>
      </c>
      <c r="I300" s="55"/>
      <c r="J300" s="55"/>
      <c r="K300" s="55"/>
      <c r="L300" s="55"/>
      <c r="M300" s="56">
        <f t="shared" si="30"/>
        <v>1056.125</v>
      </c>
      <c r="N300" s="56">
        <f t="shared" si="31"/>
        <v>133.875</v>
      </c>
      <c r="O300" s="56">
        <f t="shared" si="32"/>
        <v>922.25</v>
      </c>
    </row>
    <row r="301" s="27" customFormat="1" ht="18" customHeight="1" spans="1:15">
      <c r="A301" s="46" t="s">
        <v>1434</v>
      </c>
      <c r="B301" s="47" t="s">
        <v>93</v>
      </c>
      <c r="C301" s="47" t="s">
        <v>1533</v>
      </c>
      <c r="D301" s="48">
        <f t="shared" si="27"/>
        <v>59.5</v>
      </c>
      <c r="E301" s="48">
        <f t="shared" si="28"/>
        <v>59.5</v>
      </c>
      <c r="F301" s="48"/>
      <c r="G301" s="48"/>
      <c r="H301" s="48">
        <v>59.5</v>
      </c>
      <c r="I301" s="55"/>
      <c r="J301" s="55"/>
      <c r="K301" s="55"/>
      <c r="L301" s="55"/>
      <c r="M301" s="56">
        <f t="shared" si="30"/>
        <v>1056.125</v>
      </c>
      <c r="N301" s="56">
        <f t="shared" si="31"/>
        <v>133.875</v>
      </c>
      <c r="O301" s="56">
        <f t="shared" si="32"/>
        <v>922.25</v>
      </c>
    </row>
    <row r="302" s="27" customFormat="1" ht="18" customHeight="1" spans="1:15">
      <c r="A302" s="46" t="s">
        <v>1434</v>
      </c>
      <c r="B302" s="47" t="s">
        <v>93</v>
      </c>
      <c r="C302" s="47" t="s">
        <v>1534</v>
      </c>
      <c r="D302" s="48">
        <f t="shared" si="27"/>
        <v>119</v>
      </c>
      <c r="E302" s="48">
        <f t="shared" si="28"/>
        <v>119</v>
      </c>
      <c r="F302" s="48"/>
      <c r="G302" s="48"/>
      <c r="H302" s="48">
        <v>119</v>
      </c>
      <c r="I302" s="55"/>
      <c r="J302" s="55"/>
      <c r="K302" s="55"/>
      <c r="L302" s="55"/>
      <c r="M302" s="56">
        <f t="shared" si="30"/>
        <v>2112.25</v>
      </c>
      <c r="N302" s="56">
        <f t="shared" si="31"/>
        <v>267.75</v>
      </c>
      <c r="O302" s="56">
        <f t="shared" si="32"/>
        <v>1844.5</v>
      </c>
    </row>
    <row r="303" s="27" customFormat="1" ht="18" customHeight="1" spans="1:15">
      <c r="A303" s="46" t="s">
        <v>1434</v>
      </c>
      <c r="B303" s="47" t="s">
        <v>93</v>
      </c>
      <c r="C303" s="47" t="s">
        <v>1535</v>
      </c>
      <c r="D303" s="48">
        <f t="shared" si="27"/>
        <v>23.8</v>
      </c>
      <c r="E303" s="48">
        <f t="shared" si="28"/>
        <v>23.8</v>
      </c>
      <c r="F303" s="48"/>
      <c r="G303" s="48"/>
      <c r="H303" s="48">
        <v>23.8</v>
      </c>
      <c r="I303" s="55"/>
      <c r="J303" s="55"/>
      <c r="K303" s="55"/>
      <c r="L303" s="55"/>
      <c r="M303" s="56">
        <f t="shared" si="30"/>
        <v>422.45</v>
      </c>
      <c r="N303" s="56">
        <f t="shared" si="31"/>
        <v>53.55</v>
      </c>
      <c r="O303" s="56">
        <f t="shared" si="32"/>
        <v>368.9</v>
      </c>
    </row>
    <row r="304" s="27" customFormat="1" ht="18" customHeight="1" spans="1:15">
      <c r="A304" s="46" t="s">
        <v>1434</v>
      </c>
      <c r="B304" s="47" t="s">
        <v>93</v>
      </c>
      <c r="C304" s="47" t="s">
        <v>1536</v>
      </c>
      <c r="D304" s="48">
        <f t="shared" si="27"/>
        <v>119</v>
      </c>
      <c r="E304" s="48">
        <f t="shared" si="28"/>
        <v>119</v>
      </c>
      <c r="F304" s="48"/>
      <c r="G304" s="48"/>
      <c r="H304" s="48">
        <v>119</v>
      </c>
      <c r="I304" s="55">
        <f t="shared" ref="I304:I331" si="33">J304+K304+L304</f>
        <v>0</v>
      </c>
      <c r="J304" s="55"/>
      <c r="K304" s="55"/>
      <c r="L304" s="55"/>
      <c r="M304" s="56">
        <f t="shared" si="30"/>
        <v>2112.25</v>
      </c>
      <c r="N304" s="56">
        <f t="shared" si="31"/>
        <v>267.75</v>
      </c>
      <c r="O304" s="56">
        <f t="shared" si="32"/>
        <v>1844.5</v>
      </c>
    </row>
    <row r="305" s="27" customFormat="1" ht="18" customHeight="1" spans="1:15">
      <c r="A305" s="46" t="s">
        <v>1434</v>
      </c>
      <c r="B305" s="47" t="s">
        <v>93</v>
      </c>
      <c r="C305" s="47" t="s">
        <v>1537</v>
      </c>
      <c r="D305" s="48">
        <f t="shared" si="27"/>
        <v>23.8</v>
      </c>
      <c r="E305" s="48">
        <f t="shared" si="28"/>
        <v>23.8</v>
      </c>
      <c r="F305" s="48"/>
      <c r="G305" s="48"/>
      <c r="H305" s="48">
        <v>23.8</v>
      </c>
      <c r="I305" s="55">
        <f t="shared" si="33"/>
        <v>0</v>
      </c>
      <c r="J305" s="55"/>
      <c r="K305" s="55"/>
      <c r="L305" s="55"/>
      <c r="M305" s="56">
        <f t="shared" si="30"/>
        <v>422.45</v>
      </c>
      <c r="N305" s="56">
        <f t="shared" si="31"/>
        <v>53.55</v>
      </c>
      <c r="O305" s="56">
        <f t="shared" si="32"/>
        <v>368.9</v>
      </c>
    </row>
    <row r="306" s="27" customFormat="1" ht="18" customHeight="1" spans="1:15">
      <c r="A306" s="46" t="s">
        <v>1434</v>
      </c>
      <c r="B306" s="47" t="s">
        <v>93</v>
      </c>
      <c r="C306" s="47" t="s">
        <v>1538</v>
      </c>
      <c r="D306" s="48">
        <f t="shared" si="27"/>
        <v>71.4</v>
      </c>
      <c r="E306" s="48">
        <f t="shared" si="28"/>
        <v>71.4</v>
      </c>
      <c r="F306" s="48"/>
      <c r="G306" s="48"/>
      <c r="H306" s="48">
        <v>71.4</v>
      </c>
      <c r="I306" s="55">
        <f t="shared" si="33"/>
        <v>0</v>
      </c>
      <c r="J306" s="55"/>
      <c r="K306" s="55"/>
      <c r="L306" s="55"/>
      <c r="M306" s="56">
        <f t="shared" si="30"/>
        <v>1267.35</v>
      </c>
      <c r="N306" s="56">
        <f t="shared" si="31"/>
        <v>160.65</v>
      </c>
      <c r="O306" s="56">
        <f t="shared" si="32"/>
        <v>1106.7</v>
      </c>
    </row>
    <row r="307" s="27" customFormat="1" ht="18" customHeight="1" spans="1:15">
      <c r="A307" s="46" t="s">
        <v>1434</v>
      </c>
      <c r="B307" s="47" t="s">
        <v>93</v>
      </c>
      <c r="C307" s="47" t="s">
        <v>1539</v>
      </c>
      <c r="D307" s="48">
        <f t="shared" si="27"/>
        <v>83.3</v>
      </c>
      <c r="E307" s="48">
        <f t="shared" si="28"/>
        <v>83.3</v>
      </c>
      <c r="F307" s="48"/>
      <c r="G307" s="48"/>
      <c r="H307" s="48">
        <v>83.3</v>
      </c>
      <c r="I307" s="55">
        <f t="shared" si="33"/>
        <v>0</v>
      </c>
      <c r="J307" s="55"/>
      <c r="K307" s="55"/>
      <c r="L307" s="55"/>
      <c r="M307" s="56">
        <f t="shared" si="30"/>
        <v>1478.575</v>
      </c>
      <c r="N307" s="56">
        <f t="shared" si="31"/>
        <v>187.425</v>
      </c>
      <c r="O307" s="56">
        <f t="shared" si="32"/>
        <v>1291.15</v>
      </c>
    </row>
    <row r="308" s="27" customFormat="1" ht="18" customHeight="1" spans="1:15">
      <c r="A308" s="46" t="s">
        <v>1434</v>
      </c>
      <c r="B308" s="47" t="s">
        <v>93</v>
      </c>
      <c r="C308" s="47" t="s">
        <v>1540</v>
      </c>
      <c r="D308" s="48">
        <f t="shared" si="27"/>
        <v>113</v>
      </c>
      <c r="E308" s="48">
        <f t="shared" si="28"/>
        <v>113</v>
      </c>
      <c r="F308" s="48"/>
      <c r="G308" s="48"/>
      <c r="H308" s="48">
        <v>113</v>
      </c>
      <c r="I308" s="55">
        <f t="shared" si="33"/>
        <v>0</v>
      </c>
      <c r="J308" s="55"/>
      <c r="K308" s="55"/>
      <c r="L308" s="55"/>
      <c r="M308" s="56">
        <f t="shared" si="30"/>
        <v>2005.75</v>
      </c>
      <c r="N308" s="56">
        <f t="shared" si="31"/>
        <v>254.25</v>
      </c>
      <c r="O308" s="56">
        <f t="shared" si="32"/>
        <v>1751.5</v>
      </c>
    </row>
    <row r="309" s="27" customFormat="1" ht="18" customHeight="1" spans="1:15">
      <c r="A309" s="46" t="s">
        <v>1434</v>
      </c>
      <c r="B309" s="47" t="s">
        <v>93</v>
      </c>
      <c r="C309" s="47" t="s">
        <v>1541</v>
      </c>
      <c r="D309" s="48">
        <f t="shared" si="27"/>
        <v>41.6</v>
      </c>
      <c r="E309" s="48">
        <f t="shared" si="28"/>
        <v>41.6</v>
      </c>
      <c r="F309" s="48"/>
      <c r="G309" s="48"/>
      <c r="H309" s="48">
        <v>41.6</v>
      </c>
      <c r="I309" s="55">
        <f t="shared" si="33"/>
        <v>0</v>
      </c>
      <c r="J309" s="55"/>
      <c r="K309" s="55"/>
      <c r="L309" s="55"/>
      <c r="M309" s="56">
        <f t="shared" si="30"/>
        <v>738.4</v>
      </c>
      <c r="N309" s="56">
        <f t="shared" si="31"/>
        <v>93.6</v>
      </c>
      <c r="O309" s="56">
        <f t="shared" si="32"/>
        <v>644.8</v>
      </c>
    </row>
    <row r="310" s="27" customFormat="1" ht="18" customHeight="1" spans="1:15">
      <c r="A310" s="46" t="s">
        <v>1434</v>
      </c>
      <c r="B310" s="47" t="s">
        <v>93</v>
      </c>
      <c r="C310" s="47" t="s">
        <v>1542</v>
      </c>
      <c r="D310" s="48">
        <f t="shared" si="27"/>
        <v>41.6</v>
      </c>
      <c r="E310" s="48">
        <f t="shared" si="28"/>
        <v>41.6</v>
      </c>
      <c r="F310" s="48"/>
      <c r="G310" s="48"/>
      <c r="H310" s="48">
        <v>41.6</v>
      </c>
      <c r="I310" s="55">
        <f t="shared" si="33"/>
        <v>0</v>
      </c>
      <c r="J310" s="55"/>
      <c r="K310" s="55"/>
      <c r="L310" s="55"/>
      <c r="M310" s="56">
        <f t="shared" si="30"/>
        <v>738.4</v>
      </c>
      <c r="N310" s="56">
        <f t="shared" si="31"/>
        <v>93.6</v>
      </c>
      <c r="O310" s="56">
        <f t="shared" si="32"/>
        <v>644.8</v>
      </c>
    </row>
    <row r="311" s="27" customFormat="1" ht="18" customHeight="1" spans="1:15">
      <c r="A311" s="46" t="s">
        <v>1434</v>
      </c>
      <c r="B311" s="47" t="s">
        <v>93</v>
      </c>
      <c r="C311" s="47" t="s">
        <v>1543</v>
      </c>
      <c r="D311" s="48">
        <f t="shared" si="27"/>
        <v>35.7</v>
      </c>
      <c r="E311" s="48">
        <f t="shared" si="28"/>
        <v>35.7</v>
      </c>
      <c r="F311" s="48"/>
      <c r="G311" s="48"/>
      <c r="H311" s="48">
        <v>35.7</v>
      </c>
      <c r="I311" s="55">
        <f t="shared" si="33"/>
        <v>0</v>
      </c>
      <c r="J311" s="55"/>
      <c r="K311" s="55"/>
      <c r="L311" s="55"/>
      <c r="M311" s="56">
        <f t="shared" si="30"/>
        <v>633.675</v>
      </c>
      <c r="N311" s="56">
        <f t="shared" si="31"/>
        <v>80.325</v>
      </c>
      <c r="O311" s="56">
        <f t="shared" si="32"/>
        <v>553.35</v>
      </c>
    </row>
    <row r="312" s="27" customFormat="1" ht="18" customHeight="1" spans="1:15">
      <c r="A312" s="46" t="s">
        <v>1434</v>
      </c>
      <c r="B312" s="47" t="s">
        <v>93</v>
      </c>
      <c r="C312" s="47" t="s">
        <v>1544</v>
      </c>
      <c r="D312" s="48">
        <f t="shared" si="27"/>
        <v>95.2</v>
      </c>
      <c r="E312" s="48">
        <f t="shared" si="28"/>
        <v>95.2</v>
      </c>
      <c r="F312" s="48"/>
      <c r="G312" s="48"/>
      <c r="H312" s="48">
        <v>95.2</v>
      </c>
      <c r="I312" s="55">
        <f t="shared" si="33"/>
        <v>0</v>
      </c>
      <c r="J312" s="55"/>
      <c r="K312" s="55"/>
      <c r="L312" s="55"/>
      <c r="M312" s="56">
        <f t="shared" si="30"/>
        <v>1689.8</v>
      </c>
      <c r="N312" s="56">
        <f t="shared" si="31"/>
        <v>214.2</v>
      </c>
      <c r="O312" s="56">
        <f t="shared" si="32"/>
        <v>1475.6</v>
      </c>
    </row>
    <row r="313" s="27" customFormat="1" ht="18" customHeight="1" spans="1:15">
      <c r="A313" s="46" t="s">
        <v>1434</v>
      </c>
      <c r="B313" s="47" t="s">
        <v>93</v>
      </c>
      <c r="C313" s="47" t="s">
        <v>1545</v>
      </c>
      <c r="D313" s="48">
        <f t="shared" si="27"/>
        <v>134.8</v>
      </c>
      <c r="E313" s="48">
        <f t="shared" si="28"/>
        <v>134.8</v>
      </c>
      <c r="F313" s="48"/>
      <c r="G313" s="48"/>
      <c r="H313" s="48">
        <v>134.8</v>
      </c>
      <c r="I313" s="55">
        <f t="shared" si="33"/>
        <v>0</v>
      </c>
      <c r="J313" s="55"/>
      <c r="K313" s="55"/>
      <c r="L313" s="55"/>
      <c r="M313" s="56">
        <f t="shared" si="30"/>
        <v>2392.7</v>
      </c>
      <c r="N313" s="56">
        <f t="shared" si="31"/>
        <v>303.3</v>
      </c>
      <c r="O313" s="56">
        <f t="shared" si="32"/>
        <v>2089.4</v>
      </c>
    </row>
    <row r="314" s="27" customFormat="1" ht="18" customHeight="1" spans="1:15">
      <c r="A314" s="46" t="s">
        <v>1434</v>
      </c>
      <c r="B314" s="47" t="s">
        <v>93</v>
      </c>
      <c r="C314" s="47" t="s">
        <v>1546</v>
      </c>
      <c r="D314" s="48">
        <f t="shared" si="27"/>
        <v>95.2</v>
      </c>
      <c r="E314" s="48">
        <f t="shared" si="28"/>
        <v>95.2</v>
      </c>
      <c r="F314" s="48"/>
      <c r="G314" s="48"/>
      <c r="H314" s="48">
        <v>95.2</v>
      </c>
      <c r="I314" s="55">
        <f t="shared" si="33"/>
        <v>0</v>
      </c>
      <c r="J314" s="55"/>
      <c r="K314" s="55"/>
      <c r="L314" s="55"/>
      <c r="M314" s="56">
        <f t="shared" si="30"/>
        <v>1689.8</v>
      </c>
      <c r="N314" s="56">
        <f t="shared" si="31"/>
        <v>214.2</v>
      </c>
      <c r="O314" s="56">
        <f t="shared" si="32"/>
        <v>1475.6</v>
      </c>
    </row>
    <row r="315" s="27" customFormat="1" ht="18" customHeight="1" spans="1:15">
      <c r="A315" s="46" t="s">
        <v>1434</v>
      </c>
      <c r="B315" s="47" t="s">
        <v>93</v>
      </c>
      <c r="C315" s="47" t="s">
        <v>1547</v>
      </c>
      <c r="D315" s="48">
        <f t="shared" si="27"/>
        <v>71.4</v>
      </c>
      <c r="E315" s="48">
        <f t="shared" si="28"/>
        <v>71.4</v>
      </c>
      <c r="F315" s="48"/>
      <c r="G315" s="48"/>
      <c r="H315" s="48">
        <v>71.4</v>
      </c>
      <c r="I315" s="55">
        <f t="shared" si="33"/>
        <v>0</v>
      </c>
      <c r="J315" s="55"/>
      <c r="K315" s="55"/>
      <c r="L315" s="55"/>
      <c r="M315" s="56">
        <f t="shared" si="30"/>
        <v>1267.35</v>
      </c>
      <c r="N315" s="56">
        <f t="shared" si="31"/>
        <v>160.65</v>
      </c>
      <c r="O315" s="56">
        <f t="shared" si="32"/>
        <v>1106.7</v>
      </c>
    </row>
    <row r="316" s="27" customFormat="1" ht="18" customHeight="1" spans="1:15">
      <c r="A316" s="46" t="s">
        <v>1434</v>
      </c>
      <c r="B316" s="47" t="s">
        <v>93</v>
      </c>
      <c r="C316" s="47" t="s">
        <v>1357</v>
      </c>
      <c r="D316" s="48">
        <f t="shared" si="27"/>
        <v>119</v>
      </c>
      <c r="E316" s="48">
        <f t="shared" si="28"/>
        <v>119</v>
      </c>
      <c r="F316" s="48"/>
      <c r="G316" s="48"/>
      <c r="H316" s="48">
        <v>119</v>
      </c>
      <c r="I316" s="55">
        <f t="shared" si="33"/>
        <v>0</v>
      </c>
      <c r="J316" s="55"/>
      <c r="K316" s="55"/>
      <c r="L316" s="55"/>
      <c r="M316" s="56">
        <f t="shared" si="30"/>
        <v>2112.25</v>
      </c>
      <c r="N316" s="56">
        <f t="shared" si="31"/>
        <v>267.75</v>
      </c>
      <c r="O316" s="56">
        <f t="shared" si="32"/>
        <v>1844.5</v>
      </c>
    </row>
    <row r="317" s="27" customFormat="1" ht="18" customHeight="1" spans="1:15">
      <c r="A317" s="46" t="s">
        <v>1434</v>
      </c>
      <c r="B317" s="47" t="s">
        <v>93</v>
      </c>
      <c r="C317" s="47" t="s">
        <v>1548</v>
      </c>
      <c r="D317" s="48">
        <f t="shared" si="27"/>
        <v>71.4</v>
      </c>
      <c r="E317" s="48">
        <f t="shared" si="28"/>
        <v>71.4</v>
      </c>
      <c r="F317" s="48"/>
      <c r="G317" s="48"/>
      <c r="H317" s="48">
        <v>71.4</v>
      </c>
      <c r="I317" s="55">
        <f t="shared" si="33"/>
        <v>0</v>
      </c>
      <c r="J317" s="55"/>
      <c r="K317" s="55"/>
      <c r="L317" s="55"/>
      <c r="M317" s="56">
        <f t="shared" si="30"/>
        <v>1267.35</v>
      </c>
      <c r="N317" s="56">
        <f t="shared" si="31"/>
        <v>160.65</v>
      </c>
      <c r="O317" s="56">
        <f t="shared" si="32"/>
        <v>1106.7</v>
      </c>
    </row>
    <row r="318" s="27" customFormat="1" ht="18" customHeight="1" spans="1:15">
      <c r="A318" s="46" t="s">
        <v>1434</v>
      </c>
      <c r="B318" s="47" t="s">
        <v>93</v>
      </c>
      <c r="C318" s="47" t="s">
        <v>1358</v>
      </c>
      <c r="D318" s="48">
        <f t="shared" si="27"/>
        <v>23.8</v>
      </c>
      <c r="E318" s="48">
        <f t="shared" si="28"/>
        <v>23.8</v>
      </c>
      <c r="F318" s="48"/>
      <c r="G318" s="48"/>
      <c r="H318" s="48">
        <v>23.8</v>
      </c>
      <c r="I318" s="55">
        <f t="shared" si="33"/>
        <v>0</v>
      </c>
      <c r="J318" s="55"/>
      <c r="K318" s="55"/>
      <c r="L318" s="55"/>
      <c r="M318" s="56">
        <f t="shared" si="30"/>
        <v>422.45</v>
      </c>
      <c r="N318" s="56">
        <f t="shared" si="31"/>
        <v>53.55</v>
      </c>
      <c r="O318" s="56">
        <f t="shared" si="32"/>
        <v>368.9</v>
      </c>
    </row>
    <row r="319" s="27" customFormat="1" ht="18" customHeight="1" spans="1:15">
      <c r="A319" s="46" t="s">
        <v>1434</v>
      </c>
      <c r="B319" s="47" t="s">
        <v>93</v>
      </c>
      <c r="C319" s="47" t="s">
        <v>1549</v>
      </c>
      <c r="D319" s="48">
        <f t="shared" si="27"/>
        <v>112.5</v>
      </c>
      <c r="E319" s="48">
        <f t="shared" si="28"/>
        <v>112.5</v>
      </c>
      <c r="F319" s="48"/>
      <c r="G319" s="48"/>
      <c r="H319" s="48">
        <v>112.5</v>
      </c>
      <c r="I319" s="55">
        <f t="shared" si="33"/>
        <v>0</v>
      </c>
      <c r="J319" s="55"/>
      <c r="K319" s="55"/>
      <c r="L319" s="55"/>
      <c r="M319" s="56">
        <f t="shared" si="30"/>
        <v>1996.875</v>
      </c>
      <c r="N319" s="56">
        <f t="shared" si="31"/>
        <v>253.125</v>
      </c>
      <c r="O319" s="56">
        <f t="shared" si="32"/>
        <v>1743.75</v>
      </c>
    </row>
    <row r="320" s="27" customFormat="1" ht="18" customHeight="1" spans="1:15">
      <c r="A320" s="46" t="s">
        <v>1434</v>
      </c>
      <c r="B320" s="47" t="s">
        <v>93</v>
      </c>
      <c r="C320" s="47" t="s">
        <v>1520</v>
      </c>
      <c r="D320" s="48">
        <f t="shared" si="27"/>
        <v>83.3</v>
      </c>
      <c r="E320" s="48">
        <f t="shared" si="28"/>
        <v>83.3</v>
      </c>
      <c r="F320" s="48"/>
      <c r="G320" s="48"/>
      <c r="H320" s="48">
        <v>83.3</v>
      </c>
      <c r="I320" s="55">
        <f t="shared" si="33"/>
        <v>0</v>
      </c>
      <c r="J320" s="55"/>
      <c r="K320" s="55"/>
      <c r="L320" s="55"/>
      <c r="M320" s="56">
        <f t="shared" si="30"/>
        <v>1478.575</v>
      </c>
      <c r="N320" s="56">
        <f t="shared" si="31"/>
        <v>187.425</v>
      </c>
      <c r="O320" s="56">
        <f t="shared" si="32"/>
        <v>1291.15</v>
      </c>
    </row>
    <row r="321" s="27" customFormat="1" ht="18" customHeight="1" spans="1:15">
      <c r="A321" s="46" t="s">
        <v>1434</v>
      </c>
      <c r="B321" s="47" t="s">
        <v>93</v>
      </c>
      <c r="C321" s="47" t="s">
        <v>1550</v>
      </c>
      <c r="D321" s="48">
        <f t="shared" si="27"/>
        <v>82.7</v>
      </c>
      <c r="E321" s="48">
        <f t="shared" si="28"/>
        <v>82.7</v>
      </c>
      <c r="F321" s="48"/>
      <c r="G321" s="48"/>
      <c r="H321" s="48">
        <v>82.7</v>
      </c>
      <c r="I321" s="55">
        <f t="shared" si="33"/>
        <v>0</v>
      </c>
      <c r="J321" s="55"/>
      <c r="K321" s="55"/>
      <c r="L321" s="55"/>
      <c r="M321" s="56">
        <f t="shared" si="30"/>
        <v>1467.925</v>
      </c>
      <c r="N321" s="56">
        <f t="shared" si="31"/>
        <v>186.075</v>
      </c>
      <c r="O321" s="56">
        <f t="shared" si="32"/>
        <v>1281.85</v>
      </c>
    </row>
    <row r="322" s="27" customFormat="1" ht="18" customHeight="1" spans="1:15">
      <c r="A322" s="46" t="s">
        <v>1434</v>
      </c>
      <c r="B322" s="47" t="s">
        <v>93</v>
      </c>
      <c r="C322" s="47" t="s">
        <v>1551</v>
      </c>
      <c r="D322" s="48">
        <f t="shared" si="27"/>
        <v>113</v>
      </c>
      <c r="E322" s="48">
        <f t="shared" si="28"/>
        <v>113</v>
      </c>
      <c r="F322" s="48"/>
      <c r="G322" s="48"/>
      <c r="H322" s="48">
        <v>113</v>
      </c>
      <c r="I322" s="55">
        <f t="shared" si="33"/>
        <v>0</v>
      </c>
      <c r="J322" s="55"/>
      <c r="K322" s="55"/>
      <c r="L322" s="55"/>
      <c r="M322" s="56">
        <f t="shared" si="30"/>
        <v>2005.75</v>
      </c>
      <c r="N322" s="56">
        <f t="shared" si="31"/>
        <v>254.25</v>
      </c>
      <c r="O322" s="56">
        <f t="shared" si="32"/>
        <v>1751.5</v>
      </c>
    </row>
    <row r="323" s="27" customFormat="1" ht="18" customHeight="1" spans="1:15">
      <c r="A323" s="46" t="s">
        <v>1434</v>
      </c>
      <c r="B323" s="47" t="s">
        <v>93</v>
      </c>
      <c r="C323" s="47" t="s">
        <v>1552</v>
      </c>
      <c r="D323" s="48">
        <f t="shared" si="27"/>
        <v>83.3</v>
      </c>
      <c r="E323" s="48">
        <f t="shared" si="28"/>
        <v>83.3</v>
      </c>
      <c r="F323" s="48"/>
      <c r="G323" s="48"/>
      <c r="H323" s="48">
        <f>35.7+47.6</f>
        <v>83.3</v>
      </c>
      <c r="I323" s="55">
        <f t="shared" si="33"/>
        <v>0</v>
      </c>
      <c r="J323" s="55"/>
      <c r="K323" s="55"/>
      <c r="L323" s="55"/>
      <c r="M323" s="56">
        <f t="shared" si="30"/>
        <v>1478.575</v>
      </c>
      <c r="N323" s="56">
        <f t="shared" si="31"/>
        <v>187.425</v>
      </c>
      <c r="O323" s="56">
        <f t="shared" si="32"/>
        <v>1291.15</v>
      </c>
    </row>
    <row r="324" s="27" customFormat="1" ht="18" customHeight="1" spans="1:15">
      <c r="A324" s="46" t="s">
        <v>1434</v>
      </c>
      <c r="B324" s="47" t="s">
        <v>93</v>
      </c>
      <c r="C324" s="47" t="s">
        <v>1553</v>
      </c>
      <c r="D324" s="48">
        <f t="shared" si="27"/>
        <v>142.8</v>
      </c>
      <c r="E324" s="48">
        <f t="shared" si="28"/>
        <v>142.8</v>
      </c>
      <c r="F324" s="48"/>
      <c r="G324" s="48"/>
      <c r="H324" s="48">
        <v>142.8</v>
      </c>
      <c r="I324" s="55">
        <f t="shared" si="33"/>
        <v>0</v>
      </c>
      <c r="J324" s="55"/>
      <c r="K324" s="55"/>
      <c r="L324" s="55"/>
      <c r="M324" s="56">
        <f t="shared" si="30"/>
        <v>2534.7</v>
      </c>
      <c r="N324" s="56">
        <f t="shared" si="31"/>
        <v>321.3</v>
      </c>
      <c r="O324" s="56">
        <f t="shared" si="32"/>
        <v>2213.4</v>
      </c>
    </row>
    <row r="325" s="27" customFormat="1" ht="18" customHeight="1" spans="1:15">
      <c r="A325" s="46" t="s">
        <v>1434</v>
      </c>
      <c r="B325" s="47" t="s">
        <v>93</v>
      </c>
      <c r="C325" s="47" t="s">
        <v>1554</v>
      </c>
      <c r="D325" s="48">
        <f t="shared" si="27"/>
        <v>71.4</v>
      </c>
      <c r="E325" s="48">
        <f t="shared" si="28"/>
        <v>71.4</v>
      </c>
      <c r="F325" s="48"/>
      <c r="G325" s="48"/>
      <c r="H325" s="48">
        <v>71.4</v>
      </c>
      <c r="I325" s="55">
        <f t="shared" si="33"/>
        <v>0</v>
      </c>
      <c r="J325" s="55"/>
      <c r="K325" s="55"/>
      <c r="L325" s="55"/>
      <c r="M325" s="56">
        <f t="shared" si="30"/>
        <v>1267.35</v>
      </c>
      <c r="N325" s="56">
        <f t="shared" si="31"/>
        <v>160.65</v>
      </c>
      <c r="O325" s="56">
        <f t="shared" si="32"/>
        <v>1106.7</v>
      </c>
    </row>
    <row r="326" s="27" customFormat="1" ht="18" customHeight="1" spans="1:15">
      <c r="A326" s="46" t="s">
        <v>1434</v>
      </c>
      <c r="B326" s="47" t="s">
        <v>93</v>
      </c>
      <c r="C326" s="47" t="s">
        <v>1555</v>
      </c>
      <c r="D326" s="48">
        <f t="shared" si="27"/>
        <v>71.4</v>
      </c>
      <c r="E326" s="48">
        <f t="shared" si="28"/>
        <v>71.4</v>
      </c>
      <c r="F326" s="48"/>
      <c r="G326" s="48"/>
      <c r="H326" s="48">
        <v>71.4</v>
      </c>
      <c r="I326" s="55">
        <f t="shared" si="33"/>
        <v>0</v>
      </c>
      <c r="J326" s="55"/>
      <c r="K326" s="55"/>
      <c r="L326" s="55"/>
      <c r="M326" s="56">
        <f t="shared" si="30"/>
        <v>1267.35</v>
      </c>
      <c r="N326" s="56">
        <f t="shared" si="31"/>
        <v>160.65</v>
      </c>
      <c r="O326" s="56">
        <f t="shared" si="32"/>
        <v>1106.7</v>
      </c>
    </row>
    <row r="327" s="27" customFormat="1" ht="18" customHeight="1" spans="1:15">
      <c r="A327" s="46" t="s">
        <v>1434</v>
      </c>
      <c r="B327" s="47" t="s">
        <v>93</v>
      </c>
      <c r="C327" s="47" t="s">
        <v>1556</v>
      </c>
      <c r="D327" s="48">
        <f t="shared" si="27"/>
        <v>166.6</v>
      </c>
      <c r="E327" s="48">
        <f t="shared" si="28"/>
        <v>166.6</v>
      </c>
      <c r="F327" s="48"/>
      <c r="G327" s="48"/>
      <c r="H327" s="48">
        <v>166.6</v>
      </c>
      <c r="I327" s="55">
        <f t="shared" si="33"/>
        <v>0</v>
      </c>
      <c r="J327" s="55"/>
      <c r="K327" s="55"/>
      <c r="L327" s="55"/>
      <c r="M327" s="56">
        <f t="shared" si="30"/>
        <v>2957.15</v>
      </c>
      <c r="N327" s="56">
        <f t="shared" si="31"/>
        <v>374.85</v>
      </c>
      <c r="O327" s="56">
        <f t="shared" si="32"/>
        <v>2582.3</v>
      </c>
    </row>
    <row r="328" s="27" customFormat="1" ht="18" customHeight="1" spans="1:15">
      <c r="A328" s="46" t="s">
        <v>1434</v>
      </c>
      <c r="B328" s="47" t="s">
        <v>93</v>
      </c>
      <c r="C328" s="47" t="s">
        <v>1557</v>
      </c>
      <c r="D328" s="48">
        <f t="shared" si="27"/>
        <v>47.6</v>
      </c>
      <c r="E328" s="48">
        <f t="shared" si="28"/>
        <v>47.6</v>
      </c>
      <c r="F328" s="48"/>
      <c r="G328" s="48"/>
      <c r="H328" s="48">
        <v>47.6</v>
      </c>
      <c r="I328" s="55">
        <f t="shared" si="33"/>
        <v>0</v>
      </c>
      <c r="J328" s="55"/>
      <c r="K328" s="55"/>
      <c r="L328" s="55"/>
      <c r="M328" s="56">
        <f t="shared" si="30"/>
        <v>844.9</v>
      </c>
      <c r="N328" s="56">
        <f t="shared" si="31"/>
        <v>107.1</v>
      </c>
      <c r="O328" s="56">
        <f t="shared" si="32"/>
        <v>737.8</v>
      </c>
    </row>
    <row r="329" s="27" customFormat="1" ht="18" customHeight="1" spans="1:15">
      <c r="A329" s="46" t="s">
        <v>1434</v>
      </c>
      <c r="B329" s="47" t="s">
        <v>93</v>
      </c>
      <c r="C329" s="47" t="s">
        <v>1558</v>
      </c>
      <c r="D329" s="48">
        <f>E329+I329</f>
        <v>71.4</v>
      </c>
      <c r="E329" s="48">
        <f>F329+G329+H329</f>
        <v>71.4</v>
      </c>
      <c r="F329" s="48"/>
      <c r="G329" s="48"/>
      <c r="H329" s="48">
        <v>71.4</v>
      </c>
      <c r="I329" s="55">
        <f t="shared" si="33"/>
        <v>0</v>
      </c>
      <c r="J329" s="55"/>
      <c r="K329" s="55"/>
      <c r="L329" s="55"/>
      <c r="M329" s="56">
        <f>D329*17.75</f>
        <v>1267.35</v>
      </c>
      <c r="N329" s="56">
        <f>D329*2.25</f>
        <v>160.65</v>
      </c>
      <c r="O329" s="56">
        <f>M329-N329</f>
        <v>1106.7</v>
      </c>
    </row>
    <row r="330" s="27" customFormat="1" ht="18" customHeight="1" spans="1:15">
      <c r="A330" s="46" t="s">
        <v>1434</v>
      </c>
      <c r="B330" s="47" t="s">
        <v>93</v>
      </c>
      <c r="C330" s="47" t="s">
        <v>1559</v>
      </c>
      <c r="D330" s="48">
        <f>E330+I330</f>
        <v>47.6</v>
      </c>
      <c r="E330" s="48">
        <f>F330+G330+H330</f>
        <v>47.6</v>
      </c>
      <c r="F330" s="48"/>
      <c r="G330" s="48"/>
      <c r="H330" s="48">
        <v>47.6</v>
      </c>
      <c r="I330" s="55">
        <f t="shared" si="33"/>
        <v>0</v>
      </c>
      <c r="J330" s="55"/>
      <c r="K330" s="55"/>
      <c r="L330" s="55"/>
      <c r="M330" s="56">
        <f>D330*17.75</f>
        <v>844.9</v>
      </c>
      <c r="N330" s="56">
        <f>D330*2.25</f>
        <v>107.1</v>
      </c>
      <c r="O330" s="56">
        <f>M330-N330</f>
        <v>737.8</v>
      </c>
    </row>
    <row r="331" s="27" customFormat="1" ht="18" customHeight="1" spans="1:15">
      <c r="A331" s="46" t="s">
        <v>1434</v>
      </c>
      <c r="B331" s="47" t="s">
        <v>103</v>
      </c>
      <c r="C331" s="47" t="s">
        <v>1560</v>
      </c>
      <c r="D331" s="48">
        <f t="shared" ref="D331:D394" si="34">E331+I331</f>
        <v>67.4</v>
      </c>
      <c r="E331" s="48">
        <f t="shared" ref="E331:E394" si="35">F331+G331+H331</f>
        <v>67.4</v>
      </c>
      <c r="F331" s="49"/>
      <c r="G331" s="48"/>
      <c r="H331" s="48">
        <v>67.4</v>
      </c>
      <c r="I331" s="55">
        <f t="shared" ref="I331:I394" si="36">J331+K331+L331</f>
        <v>0</v>
      </c>
      <c r="J331" s="55"/>
      <c r="K331" s="55"/>
      <c r="L331" s="55"/>
      <c r="M331" s="56">
        <f t="shared" ref="M331:M394" si="37">D331*17.75</f>
        <v>1196.35</v>
      </c>
      <c r="N331" s="56">
        <f t="shared" ref="N331:N394" si="38">D331*2.25</f>
        <v>151.65</v>
      </c>
      <c r="O331" s="56">
        <f t="shared" ref="O331:O394" si="39">M331-N331</f>
        <v>1044.7</v>
      </c>
    </row>
    <row r="332" s="27" customFormat="1" ht="18" customHeight="1" spans="1:15">
      <c r="A332" s="46" t="s">
        <v>1434</v>
      </c>
      <c r="B332" s="47" t="s">
        <v>103</v>
      </c>
      <c r="C332" s="47" t="s">
        <v>1561</v>
      </c>
      <c r="D332" s="48">
        <f t="shared" si="34"/>
        <v>99.2</v>
      </c>
      <c r="E332" s="48">
        <f t="shared" si="35"/>
        <v>99.2</v>
      </c>
      <c r="F332" s="49"/>
      <c r="G332" s="48"/>
      <c r="H332" s="48">
        <v>99.2</v>
      </c>
      <c r="I332" s="55">
        <f t="shared" si="36"/>
        <v>0</v>
      </c>
      <c r="J332" s="55"/>
      <c r="K332" s="55"/>
      <c r="L332" s="55"/>
      <c r="M332" s="56">
        <f t="shared" si="37"/>
        <v>1760.8</v>
      </c>
      <c r="N332" s="56">
        <f t="shared" si="38"/>
        <v>223.2</v>
      </c>
      <c r="O332" s="56">
        <f t="shared" si="39"/>
        <v>1537.6</v>
      </c>
    </row>
    <row r="333" s="27" customFormat="1" ht="18" customHeight="1" spans="1:15">
      <c r="A333" s="46" t="s">
        <v>1434</v>
      </c>
      <c r="B333" s="47" t="s">
        <v>103</v>
      </c>
      <c r="C333" s="47" t="s">
        <v>1562</v>
      </c>
      <c r="D333" s="48">
        <f t="shared" si="34"/>
        <v>71.4</v>
      </c>
      <c r="E333" s="48">
        <f t="shared" si="35"/>
        <v>71.4</v>
      </c>
      <c r="F333" s="48"/>
      <c r="G333" s="48"/>
      <c r="H333" s="48">
        <v>71.4</v>
      </c>
      <c r="I333" s="55">
        <f t="shared" si="36"/>
        <v>0</v>
      </c>
      <c r="J333" s="55"/>
      <c r="K333" s="55"/>
      <c r="L333" s="55"/>
      <c r="M333" s="56">
        <f t="shared" si="37"/>
        <v>1267.35</v>
      </c>
      <c r="N333" s="56">
        <f t="shared" si="38"/>
        <v>160.65</v>
      </c>
      <c r="O333" s="56">
        <f t="shared" si="39"/>
        <v>1106.7</v>
      </c>
    </row>
    <row r="334" s="27" customFormat="1" spans="1:15">
      <c r="A334" s="46" t="s">
        <v>1434</v>
      </c>
      <c r="B334" s="47" t="s">
        <v>103</v>
      </c>
      <c r="C334" s="47" t="s">
        <v>1563</v>
      </c>
      <c r="D334" s="48">
        <f t="shared" si="34"/>
        <v>71.4</v>
      </c>
      <c r="E334" s="48">
        <f t="shared" si="35"/>
        <v>71.4</v>
      </c>
      <c r="F334" s="48"/>
      <c r="G334" s="48"/>
      <c r="H334" s="48">
        <v>71.4</v>
      </c>
      <c r="I334" s="55">
        <f t="shared" si="36"/>
        <v>0</v>
      </c>
      <c r="J334" s="55"/>
      <c r="K334" s="55"/>
      <c r="L334" s="55"/>
      <c r="M334" s="56">
        <f t="shared" si="37"/>
        <v>1267.35</v>
      </c>
      <c r="N334" s="56">
        <f t="shared" si="38"/>
        <v>160.65</v>
      </c>
      <c r="O334" s="56">
        <f t="shared" si="39"/>
        <v>1106.7</v>
      </c>
    </row>
    <row r="335" s="27" customFormat="1" ht="18" customHeight="1" spans="1:15">
      <c r="A335" s="46" t="s">
        <v>1434</v>
      </c>
      <c r="B335" s="47" t="s">
        <v>103</v>
      </c>
      <c r="C335" s="47" t="s">
        <v>1564</v>
      </c>
      <c r="D335" s="48">
        <f t="shared" si="34"/>
        <v>119</v>
      </c>
      <c r="E335" s="48">
        <f t="shared" si="35"/>
        <v>119</v>
      </c>
      <c r="F335" s="48"/>
      <c r="G335" s="48"/>
      <c r="H335" s="48">
        <v>119</v>
      </c>
      <c r="I335" s="55">
        <f t="shared" si="36"/>
        <v>0</v>
      </c>
      <c r="J335" s="55"/>
      <c r="K335" s="55"/>
      <c r="L335" s="55"/>
      <c r="M335" s="56">
        <f t="shared" si="37"/>
        <v>2112.25</v>
      </c>
      <c r="N335" s="56">
        <f t="shared" si="38"/>
        <v>267.75</v>
      </c>
      <c r="O335" s="56">
        <f t="shared" si="39"/>
        <v>1844.5</v>
      </c>
    </row>
    <row r="336" s="27" customFormat="1" ht="18" customHeight="1" spans="1:15">
      <c r="A336" s="46" t="s">
        <v>1434</v>
      </c>
      <c r="B336" s="47" t="s">
        <v>103</v>
      </c>
      <c r="C336" s="47" t="s">
        <v>1565</v>
      </c>
      <c r="D336" s="48">
        <f t="shared" si="34"/>
        <v>95.2</v>
      </c>
      <c r="E336" s="48">
        <f t="shared" si="35"/>
        <v>95.2</v>
      </c>
      <c r="F336" s="48"/>
      <c r="G336" s="48"/>
      <c r="H336" s="48">
        <v>95.2</v>
      </c>
      <c r="I336" s="55">
        <f t="shared" si="36"/>
        <v>0</v>
      </c>
      <c r="J336" s="55"/>
      <c r="K336" s="55"/>
      <c r="L336" s="55"/>
      <c r="M336" s="56">
        <f t="shared" si="37"/>
        <v>1689.8</v>
      </c>
      <c r="N336" s="56">
        <f t="shared" si="38"/>
        <v>214.2</v>
      </c>
      <c r="O336" s="56">
        <f t="shared" si="39"/>
        <v>1475.6</v>
      </c>
    </row>
    <row r="337" s="27" customFormat="1" ht="18" customHeight="1" spans="1:15">
      <c r="A337" s="46" t="s">
        <v>1434</v>
      </c>
      <c r="B337" s="47" t="s">
        <v>103</v>
      </c>
      <c r="C337" s="47" t="s">
        <v>1566</v>
      </c>
      <c r="D337" s="48">
        <f t="shared" si="34"/>
        <v>95.2</v>
      </c>
      <c r="E337" s="48">
        <f t="shared" si="35"/>
        <v>95.2</v>
      </c>
      <c r="F337" s="48"/>
      <c r="G337" s="48"/>
      <c r="H337" s="48">
        <v>95.2</v>
      </c>
      <c r="I337" s="55">
        <f t="shared" si="36"/>
        <v>0</v>
      </c>
      <c r="J337" s="55"/>
      <c r="K337" s="55"/>
      <c r="L337" s="55"/>
      <c r="M337" s="56">
        <f t="shared" si="37"/>
        <v>1689.8</v>
      </c>
      <c r="N337" s="56">
        <f t="shared" si="38"/>
        <v>214.2</v>
      </c>
      <c r="O337" s="56">
        <f t="shared" si="39"/>
        <v>1475.6</v>
      </c>
    </row>
    <row r="338" s="27" customFormat="1" ht="18" customHeight="1" spans="1:15">
      <c r="A338" s="46" t="s">
        <v>1434</v>
      </c>
      <c r="B338" s="47" t="s">
        <v>103</v>
      </c>
      <c r="C338" s="47" t="s">
        <v>1567</v>
      </c>
      <c r="D338" s="48">
        <f t="shared" si="34"/>
        <v>47.6</v>
      </c>
      <c r="E338" s="48">
        <f t="shared" si="35"/>
        <v>47.6</v>
      </c>
      <c r="F338" s="48"/>
      <c r="G338" s="48"/>
      <c r="H338" s="48">
        <v>47.6</v>
      </c>
      <c r="I338" s="55">
        <f t="shared" si="36"/>
        <v>0</v>
      </c>
      <c r="J338" s="55"/>
      <c r="K338" s="55"/>
      <c r="L338" s="55"/>
      <c r="M338" s="56">
        <f t="shared" si="37"/>
        <v>844.9</v>
      </c>
      <c r="N338" s="56">
        <f t="shared" si="38"/>
        <v>107.1</v>
      </c>
      <c r="O338" s="56">
        <f t="shared" si="39"/>
        <v>737.8</v>
      </c>
    </row>
    <row r="339" s="27" customFormat="1" ht="18" customHeight="1" spans="1:15">
      <c r="A339" s="46" t="s">
        <v>1434</v>
      </c>
      <c r="B339" s="47" t="s">
        <v>103</v>
      </c>
      <c r="C339" s="47" t="s">
        <v>1568</v>
      </c>
      <c r="D339" s="48">
        <f t="shared" si="34"/>
        <v>119</v>
      </c>
      <c r="E339" s="48">
        <f t="shared" si="35"/>
        <v>119</v>
      </c>
      <c r="F339" s="48"/>
      <c r="G339" s="48"/>
      <c r="H339" s="48">
        <v>119</v>
      </c>
      <c r="I339" s="55">
        <f t="shared" si="36"/>
        <v>0</v>
      </c>
      <c r="J339" s="55"/>
      <c r="K339" s="55"/>
      <c r="L339" s="55"/>
      <c r="M339" s="56">
        <f t="shared" si="37"/>
        <v>2112.25</v>
      </c>
      <c r="N339" s="56">
        <f t="shared" si="38"/>
        <v>267.75</v>
      </c>
      <c r="O339" s="56">
        <f t="shared" si="39"/>
        <v>1844.5</v>
      </c>
    </row>
    <row r="340" s="27" customFormat="1" ht="18" customHeight="1" spans="1:15">
      <c r="A340" s="46" t="s">
        <v>1434</v>
      </c>
      <c r="B340" s="47" t="s">
        <v>103</v>
      </c>
      <c r="C340" s="47" t="s">
        <v>1569</v>
      </c>
      <c r="D340" s="48">
        <f t="shared" si="34"/>
        <v>95.2</v>
      </c>
      <c r="E340" s="48">
        <f t="shared" si="35"/>
        <v>95.2</v>
      </c>
      <c r="F340" s="48"/>
      <c r="G340" s="48"/>
      <c r="H340" s="48">
        <v>95.2</v>
      </c>
      <c r="I340" s="55">
        <f t="shared" si="36"/>
        <v>0</v>
      </c>
      <c r="J340" s="55"/>
      <c r="K340" s="55"/>
      <c r="L340" s="55"/>
      <c r="M340" s="56">
        <f t="shared" si="37"/>
        <v>1689.8</v>
      </c>
      <c r="N340" s="56">
        <f t="shared" si="38"/>
        <v>214.2</v>
      </c>
      <c r="O340" s="56">
        <f t="shared" si="39"/>
        <v>1475.6</v>
      </c>
    </row>
    <row r="341" s="27" customFormat="1" ht="18" customHeight="1" spans="1:15">
      <c r="A341" s="46" t="s">
        <v>1434</v>
      </c>
      <c r="B341" s="47" t="s">
        <v>103</v>
      </c>
      <c r="C341" s="47" t="s">
        <v>1570</v>
      </c>
      <c r="D341" s="48">
        <f t="shared" si="34"/>
        <v>37.7</v>
      </c>
      <c r="E341" s="48">
        <f t="shared" si="35"/>
        <v>37.7</v>
      </c>
      <c r="F341" s="48"/>
      <c r="G341" s="48"/>
      <c r="H341" s="48">
        <v>37.7</v>
      </c>
      <c r="I341" s="55">
        <f t="shared" si="36"/>
        <v>0</v>
      </c>
      <c r="J341" s="55"/>
      <c r="K341" s="55"/>
      <c r="L341" s="55"/>
      <c r="M341" s="56">
        <f t="shared" si="37"/>
        <v>669.175</v>
      </c>
      <c r="N341" s="56">
        <f t="shared" si="38"/>
        <v>84.825</v>
      </c>
      <c r="O341" s="56">
        <f t="shared" si="39"/>
        <v>584.35</v>
      </c>
    </row>
    <row r="342" s="27" customFormat="1" ht="18" customHeight="1" spans="1:15">
      <c r="A342" s="46" t="s">
        <v>1434</v>
      </c>
      <c r="B342" s="47" t="s">
        <v>103</v>
      </c>
      <c r="C342" s="47" t="s">
        <v>1571</v>
      </c>
      <c r="D342" s="48">
        <f t="shared" si="34"/>
        <v>23.8</v>
      </c>
      <c r="E342" s="48">
        <f t="shared" si="35"/>
        <v>23.8</v>
      </c>
      <c r="F342" s="48"/>
      <c r="G342" s="48"/>
      <c r="H342" s="48">
        <v>23.8</v>
      </c>
      <c r="I342" s="55">
        <f t="shared" si="36"/>
        <v>0</v>
      </c>
      <c r="J342" s="55"/>
      <c r="K342" s="55"/>
      <c r="L342" s="55"/>
      <c r="M342" s="56">
        <f t="shared" si="37"/>
        <v>422.45</v>
      </c>
      <c r="N342" s="56">
        <f t="shared" si="38"/>
        <v>53.55</v>
      </c>
      <c r="O342" s="56">
        <f t="shared" si="39"/>
        <v>368.9</v>
      </c>
    </row>
    <row r="343" s="27" customFormat="1" ht="18" customHeight="1" spans="1:15">
      <c r="A343" s="46" t="s">
        <v>1434</v>
      </c>
      <c r="B343" s="47" t="s">
        <v>103</v>
      </c>
      <c r="C343" s="47" t="s">
        <v>1572</v>
      </c>
      <c r="D343" s="48">
        <f t="shared" si="34"/>
        <v>47.6</v>
      </c>
      <c r="E343" s="48">
        <f t="shared" si="35"/>
        <v>47.6</v>
      </c>
      <c r="F343" s="48"/>
      <c r="G343" s="48"/>
      <c r="H343" s="48">
        <v>47.6</v>
      </c>
      <c r="I343" s="55">
        <f t="shared" si="36"/>
        <v>0</v>
      </c>
      <c r="J343" s="55"/>
      <c r="K343" s="55"/>
      <c r="L343" s="55"/>
      <c r="M343" s="56">
        <f t="shared" si="37"/>
        <v>844.9</v>
      </c>
      <c r="N343" s="56">
        <f t="shared" si="38"/>
        <v>107.1</v>
      </c>
      <c r="O343" s="56">
        <f t="shared" si="39"/>
        <v>737.8</v>
      </c>
    </row>
    <row r="344" s="27" customFormat="1" ht="18" customHeight="1" spans="1:15">
      <c r="A344" s="46" t="s">
        <v>1434</v>
      </c>
      <c r="B344" s="47" t="s">
        <v>103</v>
      </c>
      <c r="C344" s="47" t="s">
        <v>1573</v>
      </c>
      <c r="D344" s="48">
        <f t="shared" si="34"/>
        <v>119</v>
      </c>
      <c r="E344" s="48">
        <f t="shared" si="35"/>
        <v>119</v>
      </c>
      <c r="F344" s="48"/>
      <c r="G344" s="48"/>
      <c r="H344" s="48">
        <v>119</v>
      </c>
      <c r="I344" s="55">
        <f t="shared" si="36"/>
        <v>0</v>
      </c>
      <c r="J344" s="55"/>
      <c r="K344" s="55"/>
      <c r="L344" s="55"/>
      <c r="M344" s="56">
        <f t="shared" si="37"/>
        <v>2112.25</v>
      </c>
      <c r="N344" s="56">
        <f t="shared" si="38"/>
        <v>267.75</v>
      </c>
      <c r="O344" s="56">
        <f t="shared" si="39"/>
        <v>1844.5</v>
      </c>
    </row>
    <row r="345" s="27" customFormat="1" ht="18" customHeight="1" spans="1:15">
      <c r="A345" s="46" t="s">
        <v>1434</v>
      </c>
      <c r="B345" s="47" t="s">
        <v>103</v>
      </c>
      <c r="C345" s="47" t="s">
        <v>1574</v>
      </c>
      <c r="D345" s="48">
        <f t="shared" si="34"/>
        <v>95.2</v>
      </c>
      <c r="E345" s="48">
        <f t="shared" si="35"/>
        <v>95.2</v>
      </c>
      <c r="F345" s="48"/>
      <c r="G345" s="48"/>
      <c r="H345" s="48">
        <v>95.2</v>
      </c>
      <c r="I345" s="55">
        <f t="shared" si="36"/>
        <v>0</v>
      </c>
      <c r="J345" s="55"/>
      <c r="K345" s="55"/>
      <c r="L345" s="55"/>
      <c r="M345" s="56">
        <f t="shared" si="37"/>
        <v>1689.8</v>
      </c>
      <c r="N345" s="56">
        <f t="shared" si="38"/>
        <v>214.2</v>
      </c>
      <c r="O345" s="56">
        <f t="shared" si="39"/>
        <v>1475.6</v>
      </c>
    </row>
    <row r="346" s="27" customFormat="1" ht="18" customHeight="1" spans="1:15">
      <c r="A346" s="46" t="s">
        <v>1434</v>
      </c>
      <c r="B346" s="47" t="s">
        <v>103</v>
      </c>
      <c r="C346" s="47" t="s">
        <v>1575</v>
      </c>
      <c r="D346" s="48">
        <f t="shared" si="34"/>
        <v>47.6</v>
      </c>
      <c r="E346" s="48">
        <f t="shared" si="35"/>
        <v>47.6</v>
      </c>
      <c r="F346" s="48"/>
      <c r="G346" s="48"/>
      <c r="H346" s="48">
        <v>47.6</v>
      </c>
      <c r="I346" s="55">
        <f t="shared" si="36"/>
        <v>0</v>
      </c>
      <c r="J346" s="55"/>
      <c r="K346" s="55"/>
      <c r="L346" s="55"/>
      <c r="M346" s="56">
        <f t="shared" si="37"/>
        <v>844.9</v>
      </c>
      <c r="N346" s="56">
        <f t="shared" si="38"/>
        <v>107.1</v>
      </c>
      <c r="O346" s="56">
        <f t="shared" si="39"/>
        <v>737.8</v>
      </c>
    </row>
    <row r="347" s="27" customFormat="1" ht="18" customHeight="1" spans="1:15">
      <c r="A347" s="46" t="s">
        <v>1434</v>
      </c>
      <c r="B347" s="47" t="s">
        <v>103</v>
      </c>
      <c r="C347" s="47" t="s">
        <v>1576</v>
      </c>
      <c r="D347" s="48">
        <f t="shared" si="34"/>
        <v>47.6</v>
      </c>
      <c r="E347" s="48">
        <f t="shared" si="35"/>
        <v>47.6</v>
      </c>
      <c r="F347" s="48"/>
      <c r="G347" s="48"/>
      <c r="H347" s="48">
        <v>47.6</v>
      </c>
      <c r="I347" s="55">
        <f t="shared" si="36"/>
        <v>0</v>
      </c>
      <c r="J347" s="55"/>
      <c r="K347" s="55"/>
      <c r="L347" s="55"/>
      <c r="M347" s="56">
        <f t="shared" si="37"/>
        <v>844.9</v>
      </c>
      <c r="N347" s="56">
        <f t="shared" si="38"/>
        <v>107.1</v>
      </c>
      <c r="O347" s="56">
        <f t="shared" si="39"/>
        <v>737.8</v>
      </c>
    </row>
    <row r="348" s="27" customFormat="1" ht="18" customHeight="1" spans="1:15">
      <c r="A348" s="46" t="s">
        <v>1434</v>
      </c>
      <c r="B348" s="47" t="s">
        <v>103</v>
      </c>
      <c r="C348" s="47" t="s">
        <v>1577</v>
      </c>
      <c r="D348" s="48">
        <f t="shared" si="34"/>
        <v>23.8</v>
      </c>
      <c r="E348" s="48">
        <f t="shared" si="35"/>
        <v>23.8</v>
      </c>
      <c r="F348" s="48"/>
      <c r="G348" s="48"/>
      <c r="H348" s="48">
        <v>23.8</v>
      </c>
      <c r="I348" s="55">
        <f t="shared" si="36"/>
        <v>0</v>
      </c>
      <c r="J348" s="55"/>
      <c r="K348" s="55"/>
      <c r="L348" s="55"/>
      <c r="M348" s="56">
        <f t="shared" si="37"/>
        <v>422.45</v>
      </c>
      <c r="N348" s="56">
        <f t="shared" si="38"/>
        <v>53.55</v>
      </c>
      <c r="O348" s="56">
        <f t="shared" si="39"/>
        <v>368.9</v>
      </c>
    </row>
    <row r="349" s="27" customFormat="1" ht="18" customHeight="1" spans="1:15">
      <c r="A349" s="46" t="s">
        <v>1434</v>
      </c>
      <c r="B349" s="47" t="s">
        <v>103</v>
      </c>
      <c r="C349" s="47" t="s">
        <v>1578</v>
      </c>
      <c r="D349" s="48">
        <f t="shared" si="34"/>
        <v>111.1</v>
      </c>
      <c r="E349" s="48">
        <f t="shared" si="35"/>
        <v>111.1</v>
      </c>
      <c r="F349" s="48"/>
      <c r="G349" s="48"/>
      <c r="H349" s="48">
        <v>111.1</v>
      </c>
      <c r="I349" s="55">
        <f t="shared" si="36"/>
        <v>0</v>
      </c>
      <c r="J349" s="55"/>
      <c r="K349" s="55"/>
      <c r="L349" s="55"/>
      <c r="M349" s="56">
        <f t="shared" si="37"/>
        <v>1972.025</v>
      </c>
      <c r="N349" s="56">
        <f t="shared" si="38"/>
        <v>249.975</v>
      </c>
      <c r="O349" s="56">
        <f t="shared" si="39"/>
        <v>1722.05</v>
      </c>
    </row>
    <row r="350" s="27" customFormat="1" ht="18" customHeight="1" spans="1:15">
      <c r="A350" s="46" t="s">
        <v>1434</v>
      </c>
      <c r="B350" s="47" t="s">
        <v>103</v>
      </c>
      <c r="C350" s="47" t="s">
        <v>1579</v>
      </c>
      <c r="D350" s="48">
        <f t="shared" si="34"/>
        <v>119</v>
      </c>
      <c r="E350" s="48">
        <f t="shared" si="35"/>
        <v>119</v>
      </c>
      <c r="F350" s="48"/>
      <c r="G350" s="48"/>
      <c r="H350" s="48">
        <v>119</v>
      </c>
      <c r="I350" s="55">
        <f t="shared" si="36"/>
        <v>0</v>
      </c>
      <c r="J350" s="55"/>
      <c r="K350" s="55"/>
      <c r="L350" s="55"/>
      <c r="M350" s="56">
        <f t="shared" si="37"/>
        <v>2112.25</v>
      </c>
      <c r="N350" s="56">
        <f t="shared" si="38"/>
        <v>267.75</v>
      </c>
      <c r="O350" s="56">
        <f t="shared" si="39"/>
        <v>1844.5</v>
      </c>
    </row>
    <row r="351" s="27" customFormat="1" ht="18" customHeight="1" spans="1:15">
      <c r="A351" s="46" t="s">
        <v>1434</v>
      </c>
      <c r="B351" s="47" t="s">
        <v>103</v>
      </c>
      <c r="C351" s="47" t="s">
        <v>1580</v>
      </c>
      <c r="D351" s="48">
        <f t="shared" si="34"/>
        <v>97.2</v>
      </c>
      <c r="E351" s="48">
        <f t="shared" si="35"/>
        <v>97.2</v>
      </c>
      <c r="F351" s="48"/>
      <c r="G351" s="48"/>
      <c r="H351" s="48">
        <v>97.2</v>
      </c>
      <c r="I351" s="55">
        <f t="shared" si="36"/>
        <v>0</v>
      </c>
      <c r="J351" s="55"/>
      <c r="K351" s="55"/>
      <c r="L351" s="55"/>
      <c r="M351" s="56">
        <f t="shared" si="37"/>
        <v>1725.3</v>
      </c>
      <c r="N351" s="56">
        <f t="shared" si="38"/>
        <v>218.7</v>
      </c>
      <c r="O351" s="56">
        <f t="shared" si="39"/>
        <v>1506.6</v>
      </c>
    </row>
    <row r="352" s="27" customFormat="1" ht="18" customHeight="1" spans="1:15">
      <c r="A352" s="46" t="s">
        <v>1434</v>
      </c>
      <c r="B352" s="47" t="s">
        <v>103</v>
      </c>
      <c r="C352" s="47" t="s">
        <v>1581</v>
      </c>
      <c r="D352" s="48">
        <f t="shared" si="34"/>
        <v>47.6</v>
      </c>
      <c r="E352" s="48">
        <f t="shared" si="35"/>
        <v>47.6</v>
      </c>
      <c r="F352" s="48"/>
      <c r="G352" s="48"/>
      <c r="H352" s="48">
        <v>47.6</v>
      </c>
      <c r="I352" s="55">
        <f t="shared" si="36"/>
        <v>0</v>
      </c>
      <c r="J352" s="55"/>
      <c r="K352" s="55"/>
      <c r="L352" s="55"/>
      <c r="M352" s="56">
        <f t="shared" si="37"/>
        <v>844.9</v>
      </c>
      <c r="N352" s="56">
        <f t="shared" si="38"/>
        <v>107.1</v>
      </c>
      <c r="O352" s="56">
        <f t="shared" si="39"/>
        <v>737.8</v>
      </c>
    </row>
    <row r="353" s="27" customFormat="1" ht="18" customHeight="1" spans="1:15">
      <c r="A353" s="46" t="s">
        <v>1434</v>
      </c>
      <c r="B353" s="47" t="s">
        <v>103</v>
      </c>
      <c r="C353" s="47" t="s">
        <v>1582</v>
      </c>
      <c r="D353" s="48">
        <f t="shared" si="34"/>
        <v>47.6</v>
      </c>
      <c r="E353" s="48">
        <f t="shared" si="35"/>
        <v>47.6</v>
      </c>
      <c r="F353" s="48"/>
      <c r="G353" s="48"/>
      <c r="H353" s="48">
        <v>47.6</v>
      </c>
      <c r="I353" s="55">
        <f t="shared" si="36"/>
        <v>0</v>
      </c>
      <c r="J353" s="55"/>
      <c r="K353" s="55"/>
      <c r="L353" s="55"/>
      <c r="M353" s="56">
        <f t="shared" si="37"/>
        <v>844.9</v>
      </c>
      <c r="N353" s="56">
        <f t="shared" si="38"/>
        <v>107.1</v>
      </c>
      <c r="O353" s="56">
        <f t="shared" si="39"/>
        <v>737.8</v>
      </c>
    </row>
    <row r="354" s="27" customFormat="1" ht="18" customHeight="1" spans="1:15">
      <c r="A354" s="46" t="s">
        <v>1434</v>
      </c>
      <c r="B354" s="47" t="s">
        <v>103</v>
      </c>
      <c r="C354" s="47" t="s">
        <v>1583</v>
      </c>
      <c r="D354" s="48">
        <f t="shared" si="34"/>
        <v>47.6</v>
      </c>
      <c r="E354" s="48">
        <f t="shared" si="35"/>
        <v>47.6</v>
      </c>
      <c r="F354" s="48"/>
      <c r="G354" s="48"/>
      <c r="H354" s="48">
        <v>47.6</v>
      </c>
      <c r="I354" s="55">
        <f t="shared" si="36"/>
        <v>0</v>
      </c>
      <c r="J354" s="55"/>
      <c r="K354" s="55"/>
      <c r="L354" s="55"/>
      <c r="M354" s="56">
        <f t="shared" si="37"/>
        <v>844.9</v>
      </c>
      <c r="N354" s="56">
        <f t="shared" si="38"/>
        <v>107.1</v>
      </c>
      <c r="O354" s="56">
        <f t="shared" si="39"/>
        <v>737.8</v>
      </c>
    </row>
    <row r="355" s="27" customFormat="1" ht="18" customHeight="1" spans="1:15">
      <c r="A355" s="46" t="s">
        <v>1434</v>
      </c>
      <c r="B355" s="47" t="s">
        <v>103</v>
      </c>
      <c r="C355" s="47" t="s">
        <v>1584</v>
      </c>
      <c r="D355" s="48">
        <f t="shared" si="34"/>
        <v>47.6</v>
      </c>
      <c r="E355" s="48">
        <f t="shared" si="35"/>
        <v>47.6</v>
      </c>
      <c r="F355" s="48"/>
      <c r="G355" s="48"/>
      <c r="H355" s="48">
        <v>47.6</v>
      </c>
      <c r="I355" s="55">
        <f t="shared" si="36"/>
        <v>0</v>
      </c>
      <c r="J355" s="55"/>
      <c r="K355" s="55"/>
      <c r="L355" s="55"/>
      <c r="M355" s="56">
        <f t="shared" si="37"/>
        <v>844.9</v>
      </c>
      <c r="N355" s="56">
        <f t="shared" si="38"/>
        <v>107.1</v>
      </c>
      <c r="O355" s="56">
        <f t="shared" si="39"/>
        <v>737.8</v>
      </c>
    </row>
    <row r="356" s="27" customFormat="1" ht="18" customHeight="1" spans="1:15">
      <c r="A356" s="46" t="s">
        <v>1434</v>
      </c>
      <c r="B356" s="47" t="s">
        <v>103</v>
      </c>
      <c r="C356" s="47" t="s">
        <v>1585</v>
      </c>
      <c r="D356" s="48">
        <f t="shared" si="34"/>
        <v>95.2</v>
      </c>
      <c r="E356" s="48">
        <f t="shared" si="35"/>
        <v>95.2</v>
      </c>
      <c r="F356" s="48"/>
      <c r="G356" s="48"/>
      <c r="H356" s="48">
        <v>95.2</v>
      </c>
      <c r="I356" s="55">
        <f t="shared" si="36"/>
        <v>0</v>
      </c>
      <c r="J356" s="55"/>
      <c r="K356" s="55"/>
      <c r="L356" s="55"/>
      <c r="M356" s="56">
        <f t="shared" si="37"/>
        <v>1689.8</v>
      </c>
      <c r="N356" s="56">
        <f t="shared" si="38"/>
        <v>214.2</v>
      </c>
      <c r="O356" s="56">
        <f t="shared" si="39"/>
        <v>1475.6</v>
      </c>
    </row>
    <row r="357" s="27" customFormat="1" ht="18" customHeight="1" spans="1:15">
      <c r="A357" s="46" t="s">
        <v>1434</v>
      </c>
      <c r="B357" s="47" t="s">
        <v>103</v>
      </c>
      <c r="C357" s="47" t="s">
        <v>1586</v>
      </c>
      <c r="D357" s="48">
        <f t="shared" si="34"/>
        <v>95.2</v>
      </c>
      <c r="E357" s="48">
        <f t="shared" si="35"/>
        <v>95.2</v>
      </c>
      <c r="F357" s="48"/>
      <c r="G357" s="48"/>
      <c r="H357" s="48">
        <v>95.2</v>
      </c>
      <c r="I357" s="55">
        <f t="shared" si="36"/>
        <v>0</v>
      </c>
      <c r="J357" s="55"/>
      <c r="K357" s="55"/>
      <c r="L357" s="55"/>
      <c r="M357" s="56">
        <f t="shared" si="37"/>
        <v>1689.8</v>
      </c>
      <c r="N357" s="56">
        <f t="shared" si="38"/>
        <v>214.2</v>
      </c>
      <c r="O357" s="56">
        <f t="shared" si="39"/>
        <v>1475.6</v>
      </c>
    </row>
    <row r="358" s="27" customFormat="1" ht="18" customHeight="1" spans="1:15">
      <c r="A358" s="46" t="s">
        <v>1434</v>
      </c>
      <c r="B358" s="47" t="s">
        <v>103</v>
      </c>
      <c r="C358" s="47" t="s">
        <v>1587</v>
      </c>
      <c r="D358" s="48">
        <f t="shared" si="34"/>
        <v>71.4</v>
      </c>
      <c r="E358" s="48">
        <f t="shared" si="35"/>
        <v>71.4</v>
      </c>
      <c r="F358" s="48"/>
      <c r="G358" s="48"/>
      <c r="H358" s="48">
        <v>71.4</v>
      </c>
      <c r="I358" s="55">
        <f t="shared" si="36"/>
        <v>0</v>
      </c>
      <c r="J358" s="55"/>
      <c r="K358" s="55"/>
      <c r="L358" s="55"/>
      <c r="M358" s="56">
        <f t="shared" si="37"/>
        <v>1267.35</v>
      </c>
      <c r="N358" s="56">
        <f t="shared" si="38"/>
        <v>160.65</v>
      </c>
      <c r="O358" s="56">
        <f t="shared" si="39"/>
        <v>1106.7</v>
      </c>
    </row>
    <row r="359" s="27" customFormat="1" ht="18" customHeight="1" spans="1:15">
      <c r="A359" s="46" t="s">
        <v>1434</v>
      </c>
      <c r="B359" s="47" t="s">
        <v>103</v>
      </c>
      <c r="C359" s="47" t="s">
        <v>1588</v>
      </c>
      <c r="D359" s="48">
        <f t="shared" si="34"/>
        <v>71.4</v>
      </c>
      <c r="E359" s="48">
        <f t="shared" si="35"/>
        <v>71.4</v>
      </c>
      <c r="F359" s="48"/>
      <c r="G359" s="48"/>
      <c r="H359" s="48">
        <v>71.4</v>
      </c>
      <c r="I359" s="55">
        <f t="shared" si="36"/>
        <v>0</v>
      </c>
      <c r="J359" s="55"/>
      <c r="K359" s="55"/>
      <c r="L359" s="55"/>
      <c r="M359" s="56">
        <f t="shared" si="37"/>
        <v>1267.35</v>
      </c>
      <c r="N359" s="56">
        <f t="shared" si="38"/>
        <v>160.65</v>
      </c>
      <c r="O359" s="56">
        <f t="shared" si="39"/>
        <v>1106.7</v>
      </c>
    </row>
    <row r="360" s="27" customFormat="1" ht="18" customHeight="1" spans="1:15">
      <c r="A360" s="46" t="s">
        <v>1434</v>
      </c>
      <c r="B360" s="47" t="s">
        <v>103</v>
      </c>
      <c r="C360" s="47" t="s">
        <v>1589</v>
      </c>
      <c r="D360" s="48">
        <f t="shared" si="34"/>
        <v>71.4</v>
      </c>
      <c r="E360" s="48">
        <f t="shared" si="35"/>
        <v>71.4</v>
      </c>
      <c r="F360" s="48"/>
      <c r="G360" s="48"/>
      <c r="H360" s="48">
        <v>71.4</v>
      </c>
      <c r="I360" s="55">
        <f t="shared" si="36"/>
        <v>0</v>
      </c>
      <c r="J360" s="55"/>
      <c r="K360" s="55"/>
      <c r="L360" s="55"/>
      <c r="M360" s="56">
        <f t="shared" si="37"/>
        <v>1267.35</v>
      </c>
      <c r="N360" s="56">
        <f t="shared" si="38"/>
        <v>160.65</v>
      </c>
      <c r="O360" s="56">
        <f t="shared" si="39"/>
        <v>1106.7</v>
      </c>
    </row>
    <row r="361" s="27" customFormat="1" ht="18" customHeight="1" spans="1:15">
      <c r="A361" s="46" t="s">
        <v>1434</v>
      </c>
      <c r="B361" s="47" t="s">
        <v>103</v>
      </c>
      <c r="C361" s="47" t="s">
        <v>1590</v>
      </c>
      <c r="D361" s="48">
        <f t="shared" si="34"/>
        <v>23.8</v>
      </c>
      <c r="E361" s="48">
        <f t="shared" si="35"/>
        <v>23.8</v>
      </c>
      <c r="F361" s="48"/>
      <c r="G361" s="48"/>
      <c r="H361" s="48">
        <v>23.8</v>
      </c>
      <c r="I361" s="55">
        <f t="shared" si="36"/>
        <v>0</v>
      </c>
      <c r="J361" s="55"/>
      <c r="K361" s="55"/>
      <c r="L361" s="55"/>
      <c r="M361" s="56">
        <f t="shared" si="37"/>
        <v>422.45</v>
      </c>
      <c r="N361" s="56">
        <f t="shared" si="38"/>
        <v>53.55</v>
      </c>
      <c r="O361" s="56">
        <f t="shared" si="39"/>
        <v>368.9</v>
      </c>
    </row>
    <row r="362" s="27" customFormat="1" ht="18" customHeight="1" spans="1:15">
      <c r="A362" s="46" t="s">
        <v>1434</v>
      </c>
      <c r="B362" s="47" t="s">
        <v>103</v>
      </c>
      <c r="C362" s="47" t="s">
        <v>1591</v>
      </c>
      <c r="D362" s="48">
        <f t="shared" si="34"/>
        <v>23.8</v>
      </c>
      <c r="E362" s="48">
        <f t="shared" si="35"/>
        <v>23.8</v>
      </c>
      <c r="F362" s="48"/>
      <c r="G362" s="48"/>
      <c r="H362" s="48">
        <v>23.8</v>
      </c>
      <c r="I362" s="55">
        <f t="shared" si="36"/>
        <v>0</v>
      </c>
      <c r="J362" s="55"/>
      <c r="K362" s="55"/>
      <c r="L362" s="55"/>
      <c r="M362" s="56">
        <f t="shared" si="37"/>
        <v>422.45</v>
      </c>
      <c r="N362" s="56">
        <f t="shared" si="38"/>
        <v>53.55</v>
      </c>
      <c r="O362" s="56">
        <f t="shared" si="39"/>
        <v>368.9</v>
      </c>
    </row>
    <row r="363" s="27" customFormat="1" ht="18" customHeight="1" spans="1:15">
      <c r="A363" s="46" t="s">
        <v>1434</v>
      </c>
      <c r="B363" s="47" t="s">
        <v>103</v>
      </c>
      <c r="C363" s="47" t="s">
        <v>1592</v>
      </c>
      <c r="D363" s="48">
        <f t="shared" si="34"/>
        <v>47.6</v>
      </c>
      <c r="E363" s="48">
        <f t="shared" si="35"/>
        <v>47.6</v>
      </c>
      <c r="F363" s="48"/>
      <c r="G363" s="48"/>
      <c r="H363" s="48">
        <v>47.6</v>
      </c>
      <c r="I363" s="55">
        <f t="shared" si="36"/>
        <v>0</v>
      </c>
      <c r="J363" s="55"/>
      <c r="K363" s="55"/>
      <c r="L363" s="55"/>
      <c r="M363" s="56">
        <f t="shared" si="37"/>
        <v>844.9</v>
      </c>
      <c r="N363" s="56">
        <f t="shared" si="38"/>
        <v>107.1</v>
      </c>
      <c r="O363" s="56">
        <f t="shared" si="39"/>
        <v>737.8</v>
      </c>
    </row>
    <row r="364" s="27" customFormat="1" ht="18" customHeight="1" spans="1:15">
      <c r="A364" s="50" t="s">
        <v>1434</v>
      </c>
      <c r="B364" s="51" t="s">
        <v>103</v>
      </c>
      <c r="C364" s="51" t="s">
        <v>1593</v>
      </c>
      <c r="D364" s="52">
        <f t="shared" si="34"/>
        <v>47.6</v>
      </c>
      <c r="E364" s="52">
        <f t="shared" si="35"/>
        <v>47.6</v>
      </c>
      <c r="F364" s="52"/>
      <c r="G364" s="52"/>
      <c r="H364" s="48">
        <v>47.6</v>
      </c>
      <c r="I364" s="57">
        <f t="shared" si="36"/>
        <v>0</v>
      </c>
      <c r="J364" s="57"/>
      <c r="K364" s="57"/>
      <c r="L364" s="57"/>
      <c r="M364" s="58">
        <f t="shared" si="37"/>
        <v>844.9</v>
      </c>
      <c r="N364" s="58">
        <f t="shared" si="38"/>
        <v>107.1</v>
      </c>
      <c r="O364" s="58">
        <f t="shared" si="39"/>
        <v>737.8</v>
      </c>
    </row>
    <row r="365" s="27" customFormat="1" ht="18" customHeight="1" spans="1:15">
      <c r="A365" s="46" t="s">
        <v>1434</v>
      </c>
      <c r="B365" s="47" t="s">
        <v>103</v>
      </c>
      <c r="C365" s="47" t="s">
        <v>1594</v>
      </c>
      <c r="D365" s="48">
        <f t="shared" si="34"/>
        <v>95.2</v>
      </c>
      <c r="E365" s="48">
        <f t="shared" si="35"/>
        <v>95.2</v>
      </c>
      <c r="F365" s="48"/>
      <c r="G365" s="48"/>
      <c r="H365" s="48">
        <v>95.2</v>
      </c>
      <c r="I365" s="55">
        <f t="shared" si="36"/>
        <v>0</v>
      </c>
      <c r="J365" s="55"/>
      <c r="K365" s="55"/>
      <c r="L365" s="55"/>
      <c r="M365" s="56">
        <f t="shared" si="37"/>
        <v>1689.8</v>
      </c>
      <c r="N365" s="56">
        <f t="shared" si="38"/>
        <v>214.2</v>
      </c>
      <c r="O365" s="56">
        <f t="shared" si="39"/>
        <v>1475.6</v>
      </c>
    </row>
    <row r="366" s="27" customFormat="1" ht="18" customHeight="1" spans="1:15">
      <c r="A366" s="46" t="s">
        <v>1434</v>
      </c>
      <c r="B366" s="47" t="s">
        <v>103</v>
      </c>
      <c r="C366" s="47" t="s">
        <v>1595</v>
      </c>
      <c r="D366" s="48">
        <f t="shared" si="34"/>
        <v>119</v>
      </c>
      <c r="E366" s="48">
        <f t="shared" si="35"/>
        <v>119</v>
      </c>
      <c r="F366" s="48"/>
      <c r="G366" s="48"/>
      <c r="H366" s="48">
        <v>119</v>
      </c>
      <c r="I366" s="55">
        <f t="shared" si="36"/>
        <v>0</v>
      </c>
      <c r="J366" s="55"/>
      <c r="K366" s="55"/>
      <c r="L366" s="55"/>
      <c r="M366" s="56">
        <f t="shared" si="37"/>
        <v>2112.25</v>
      </c>
      <c r="N366" s="56">
        <f t="shared" si="38"/>
        <v>267.75</v>
      </c>
      <c r="O366" s="56">
        <f t="shared" si="39"/>
        <v>1844.5</v>
      </c>
    </row>
    <row r="367" s="27" customFormat="1" ht="18" customHeight="1" spans="1:15">
      <c r="A367" s="46" t="s">
        <v>1434</v>
      </c>
      <c r="B367" s="47" t="s">
        <v>108</v>
      </c>
      <c r="C367" s="47" t="s">
        <v>1596</v>
      </c>
      <c r="D367" s="48">
        <f t="shared" si="34"/>
        <v>415.8</v>
      </c>
      <c r="E367" s="48">
        <f t="shared" si="35"/>
        <v>415.8</v>
      </c>
      <c r="F367" s="48"/>
      <c r="G367" s="48"/>
      <c r="H367" s="48">
        <v>415.8</v>
      </c>
      <c r="I367" s="55">
        <f t="shared" si="36"/>
        <v>0</v>
      </c>
      <c r="J367" s="55"/>
      <c r="K367" s="55"/>
      <c r="L367" s="55"/>
      <c r="M367" s="56">
        <f t="shared" si="37"/>
        <v>7380.45</v>
      </c>
      <c r="N367" s="56">
        <f t="shared" si="38"/>
        <v>935.55</v>
      </c>
      <c r="O367" s="56">
        <f t="shared" si="39"/>
        <v>6444.9</v>
      </c>
    </row>
    <row r="368" s="27" customFormat="1" ht="18" customHeight="1" spans="1:15">
      <c r="A368" s="46" t="s">
        <v>1434</v>
      </c>
      <c r="B368" s="47" t="s">
        <v>108</v>
      </c>
      <c r="C368" s="47" t="s">
        <v>1597</v>
      </c>
      <c r="D368" s="48">
        <f t="shared" si="34"/>
        <v>402</v>
      </c>
      <c r="E368" s="48">
        <f t="shared" si="35"/>
        <v>402</v>
      </c>
      <c r="F368" s="48"/>
      <c r="G368" s="48"/>
      <c r="H368" s="48">
        <v>402</v>
      </c>
      <c r="I368" s="55">
        <f t="shared" si="36"/>
        <v>0</v>
      </c>
      <c r="J368" s="55"/>
      <c r="K368" s="55"/>
      <c r="L368" s="55"/>
      <c r="M368" s="56">
        <f t="shared" si="37"/>
        <v>7135.5</v>
      </c>
      <c r="N368" s="56">
        <f t="shared" si="38"/>
        <v>904.5</v>
      </c>
      <c r="O368" s="56">
        <f t="shared" si="39"/>
        <v>6231</v>
      </c>
    </row>
    <row r="369" s="27" customFormat="1" ht="18" customHeight="1" spans="1:15">
      <c r="A369" s="46" t="s">
        <v>1434</v>
      </c>
      <c r="B369" s="47" t="s">
        <v>108</v>
      </c>
      <c r="C369" s="47" t="s">
        <v>1598</v>
      </c>
      <c r="D369" s="48">
        <f t="shared" si="34"/>
        <v>402</v>
      </c>
      <c r="E369" s="48">
        <f t="shared" si="35"/>
        <v>402</v>
      </c>
      <c r="F369" s="48"/>
      <c r="G369" s="48"/>
      <c r="H369" s="48">
        <v>402</v>
      </c>
      <c r="I369" s="55">
        <f t="shared" si="36"/>
        <v>0</v>
      </c>
      <c r="J369" s="55"/>
      <c r="K369" s="55"/>
      <c r="L369" s="55"/>
      <c r="M369" s="56">
        <f t="shared" si="37"/>
        <v>7135.5</v>
      </c>
      <c r="N369" s="56">
        <f t="shared" si="38"/>
        <v>904.5</v>
      </c>
      <c r="O369" s="56">
        <f t="shared" si="39"/>
        <v>6231</v>
      </c>
    </row>
    <row r="370" s="27" customFormat="1" ht="18" customHeight="1" spans="1:15">
      <c r="A370" s="46" t="s">
        <v>1434</v>
      </c>
      <c r="B370" s="47" t="s">
        <v>108</v>
      </c>
      <c r="C370" s="47" t="s">
        <v>1599</v>
      </c>
      <c r="D370" s="48">
        <f t="shared" si="34"/>
        <v>303</v>
      </c>
      <c r="E370" s="48">
        <f t="shared" si="35"/>
        <v>303</v>
      </c>
      <c r="F370" s="48"/>
      <c r="G370" s="48"/>
      <c r="H370" s="48">
        <v>303</v>
      </c>
      <c r="I370" s="55">
        <f t="shared" si="36"/>
        <v>0</v>
      </c>
      <c r="J370" s="55"/>
      <c r="K370" s="55"/>
      <c r="L370" s="55"/>
      <c r="M370" s="56">
        <f t="shared" si="37"/>
        <v>5378.25</v>
      </c>
      <c r="N370" s="56">
        <f t="shared" si="38"/>
        <v>681.75</v>
      </c>
      <c r="O370" s="56">
        <f t="shared" si="39"/>
        <v>4696.5</v>
      </c>
    </row>
    <row r="371" s="27" customFormat="1" ht="18" customHeight="1" spans="1:15">
      <c r="A371" s="46" t="s">
        <v>1434</v>
      </c>
      <c r="B371" s="47" t="s">
        <v>108</v>
      </c>
      <c r="C371" s="47" t="s">
        <v>1600</v>
      </c>
      <c r="D371" s="48">
        <f t="shared" si="34"/>
        <v>134</v>
      </c>
      <c r="E371" s="48">
        <f t="shared" si="35"/>
        <v>134</v>
      </c>
      <c r="F371" s="48"/>
      <c r="G371" s="48"/>
      <c r="H371" s="48">
        <v>134</v>
      </c>
      <c r="I371" s="55">
        <f t="shared" si="36"/>
        <v>0</v>
      </c>
      <c r="J371" s="55"/>
      <c r="K371" s="55"/>
      <c r="L371" s="55"/>
      <c r="M371" s="56">
        <f t="shared" si="37"/>
        <v>2378.5</v>
      </c>
      <c r="N371" s="56">
        <f t="shared" si="38"/>
        <v>301.5</v>
      </c>
      <c r="O371" s="56">
        <f t="shared" si="39"/>
        <v>2077</v>
      </c>
    </row>
    <row r="372" s="27" customFormat="1" ht="18" customHeight="1" spans="1:15">
      <c r="A372" s="46" t="s">
        <v>1434</v>
      </c>
      <c r="B372" s="47" t="s">
        <v>108</v>
      </c>
      <c r="C372" s="47" t="s">
        <v>1601</v>
      </c>
      <c r="D372" s="48">
        <f t="shared" si="34"/>
        <v>201</v>
      </c>
      <c r="E372" s="48">
        <f t="shared" si="35"/>
        <v>201</v>
      </c>
      <c r="F372" s="48"/>
      <c r="G372" s="48"/>
      <c r="H372" s="48">
        <v>201</v>
      </c>
      <c r="I372" s="55">
        <f t="shared" si="36"/>
        <v>0</v>
      </c>
      <c r="J372" s="55"/>
      <c r="K372" s="55"/>
      <c r="L372" s="55"/>
      <c r="M372" s="56">
        <f t="shared" si="37"/>
        <v>3567.75</v>
      </c>
      <c r="N372" s="56">
        <f t="shared" si="38"/>
        <v>452.25</v>
      </c>
      <c r="O372" s="56">
        <f t="shared" si="39"/>
        <v>3115.5</v>
      </c>
    </row>
    <row r="373" s="27" customFormat="1" ht="18" customHeight="1" spans="1:15">
      <c r="A373" s="46" t="s">
        <v>1434</v>
      </c>
      <c r="B373" s="47" t="s">
        <v>108</v>
      </c>
      <c r="C373" s="47" t="s">
        <v>1602</v>
      </c>
      <c r="D373" s="48">
        <f t="shared" si="34"/>
        <v>234.5</v>
      </c>
      <c r="E373" s="48">
        <f t="shared" si="35"/>
        <v>234.5</v>
      </c>
      <c r="F373" s="48"/>
      <c r="G373" s="48"/>
      <c r="H373" s="48">
        <v>234.5</v>
      </c>
      <c r="I373" s="55">
        <f t="shared" si="36"/>
        <v>0</v>
      </c>
      <c r="J373" s="55"/>
      <c r="K373" s="55"/>
      <c r="L373" s="55"/>
      <c r="M373" s="56">
        <f t="shared" si="37"/>
        <v>4162.375</v>
      </c>
      <c r="N373" s="56">
        <f t="shared" si="38"/>
        <v>527.625</v>
      </c>
      <c r="O373" s="56">
        <f t="shared" si="39"/>
        <v>3634.75</v>
      </c>
    </row>
    <row r="374" s="27" customFormat="1" ht="18" customHeight="1" spans="1:15">
      <c r="A374" s="46" t="s">
        <v>1434</v>
      </c>
      <c r="B374" s="47" t="s">
        <v>108</v>
      </c>
      <c r="C374" s="47" t="s">
        <v>1603</v>
      </c>
      <c r="D374" s="48">
        <f t="shared" si="34"/>
        <v>234.5</v>
      </c>
      <c r="E374" s="48">
        <f t="shared" si="35"/>
        <v>234.5</v>
      </c>
      <c r="F374" s="48"/>
      <c r="G374" s="48"/>
      <c r="H374" s="48">
        <v>234.5</v>
      </c>
      <c r="I374" s="55">
        <f t="shared" si="36"/>
        <v>0</v>
      </c>
      <c r="J374" s="55"/>
      <c r="K374" s="55"/>
      <c r="L374" s="55"/>
      <c r="M374" s="56">
        <f t="shared" si="37"/>
        <v>4162.375</v>
      </c>
      <c r="N374" s="56">
        <f t="shared" si="38"/>
        <v>527.625</v>
      </c>
      <c r="O374" s="56">
        <f t="shared" si="39"/>
        <v>3634.75</v>
      </c>
    </row>
    <row r="375" s="27" customFormat="1" ht="18" customHeight="1" spans="1:15">
      <c r="A375" s="46" t="s">
        <v>1434</v>
      </c>
      <c r="B375" s="47" t="s">
        <v>108</v>
      </c>
      <c r="C375" s="47" t="s">
        <v>1604</v>
      </c>
      <c r="D375" s="48">
        <f t="shared" si="34"/>
        <v>268</v>
      </c>
      <c r="E375" s="48">
        <f t="shared" si="35"/>
        <v>268</v>
      </c>
      <c r="F375" s="48"/>
      <c r="G375" s="48"/>
      <c r="H375" s="48">
        <v>268</v>
      </c>
      <c r="I375" s="55">
        <f t="shared" si="36"/>
        <v>0</v>
      </c>
      <c r="J375" s="55"/>
      <c r="K375" s="55"/>
      <c r="L375" s="55"/>
      <c r="M375" s="56">
        <f t="shared" si="37"/>
        <v>4757</v>
      </c>
      <c r="N375" s="56">
        <f t="shared" si="38"/>
        <v>603</v>
      </c>
      <c r="O375" s="56">
        <f t="shared" si="39"/>
        <v>4154</v>
      </c>
    </row>
    <row r="376" s="27" customFormat="1" ht="18" customHeight="1" spans="1:15">
      <c r="A376" s="46" t="s">
        <v>1434</v>
      </c>
      <c r="B376" s="47" t="s">
        <v>108</v>
      </c>
      <c r="C376" s="47" t="s">
        <v>1605</v>
      </c>
      <c r="D376" s="48">
        <f t="shared" si="34"/>
        <v>134</v>
      </c>
      <c r="E376" s="48">
        <f t="shared" si="35"/>
        <v>134</v>
      </c>
      <c r="F376" s="48"/>
      <c r="G376" s="48"/>
      <c r="H376" s="48">
        <v>134</v>
      </c>
      <c r="I376" s="55">
        <f t="shared" si="36"/>
        <v>0</v>
      </c>
      <c r="J376" s="55"/>
      <c r="K376" s="55"/>
      <c r="L376" s="55"/>
      <c r="M376" s="56">
        <f t="shared" si="37"/>
        <v>2378.5</v>
      </c>
      <c r="N376" s="56">
        <f t="shared" si="38"/>
        <v>301.5</v>
      </c>
      <c r="O376" s="56">
        <f t="shared" si="39"/>
        <v>2077</v>
      </c>
    </row>
    <row r="377" s="27" customFormat="1" ht="18" customHeight="1" spans="1:15">
      <c r="A377" s="46" t="s">
        <v>1434</v>
      </c>
      <c r="B377" s="47" t="s">
        <v>108</v>
      </c>
      <c r="C377" s="47" t="s">
        <v>1606</v>
      </c>
      <c r="D377" s="48">
        <f t="shared" si="34"/>
        <v>351</v>
      </c>
      <c r="E377" s="48">
        <f t="shared" si="35"/>
        <v>351</v>
      </c>
      <c r="F377" s="48"/>
      <c r="G377" s="48"/>
      <c r="H377" s="48">
        <v>351</v>
      </c>
      <c r="I377" s="55">
        <f t="shared" si="36"/>
        <v>0</v>
      </c>
      <c r="J377" s="55"/>
      <c r="K377" s="55"/>
      <c r="L377" s="55"/>
      <c r="M377" s="56">
        <f t="shared" si="37"/>
        <v>6230.25</v>
      </c>
      <c r="N377" s="56">
        <f t="shared" si="38"/>
        <v>789.75</v>
      </c>
      <c r="O377" s="56">
        <f t="shared" si="39"/>
        <v>5440.5</v>
      </c>
    </row>
    <row r="378" s="27" customFormat="1" ht="18" customHeight="1" spans="1:15">
      <c r="A378" s="46" t="s">
        <v>1434</v>
      </c>
      <c r="B378" s="47" t="s">
        <v>108</v>
      </c>
      <c r="C378" s="47" t="s">
        <v>1607</v>
      </c>
      <c r="D378" s="48">
        <f t="shared" si="34"/>
        <v>134</v>
      </c>
      <c r="E378" s="48">
        <f t="shared" si="35"/>
        <v>134</v>
      </c>
      <c r="F378" s="48"/>
      <c r="G378" s="48"/>
      <c r="H378" s="48">
        <v>134</v>
      </c>
      <c r="I378" s="55">
        <f t="shared" si="36"/>
        <v>0</v>
      </c>
      <c r="J378" s="55"/>
      <c r="K378" s="55"/>
      <c r="L378" s="55"/>
      <c r="M378" s="56">
        <f t="shared" si="37"/>
        <v>2378.5</v>
      </c>
      <c r="N378" s="56">
        <f t="shared" si="38"/>
        <v>301.5</v>
      </c>
      <c r="O378" s="56">
        <f t="shared" si="39"/>
        <v>2077</v>
      </c>
    </row>
    <row r="379" s="27" customFormat="1" ht="18" customHeight="1" spans="1:15">
      <c r="A379" s="46" t="s">
        <v>1434</v>
      </c>
      <c r="B379" s="47" t="s">
        <v>108</v>
      </c>
      <c r="C379" s="47" t="s">
        <v>1608</v>
      </c>
      <c r="D379" s="48">
        <f t="shared" si="34"/>
        <v>134</v>
      </c>
      <c r="E379" s="48">
        <f t="shared" si="35"/>
        <v>134</v>
      </c>
      <c r="F379" s="48"/>
      <c r="G379" s="48"/>
      <c r="H379" s="48">
        <v>134</v>
      </c>
      <c r="I379" s="55">
        <f t="shared" si="36"/>
        <v>0</v>
      </c>
      <c r="J379" s="55"/>
      <c r="K379" s="55"/>
      <c r="L379" s="55"/>
      <c r="M379" s="56">
        <f t="shared" si="37"/>
        <v>2378.5</v>
      </c>
      <c r="N379" s="56">
        <f t="shared" si="38"/>
        <v>301.5</v>
      </c>
      <c r="O379" s="56">
        <f t="shared" si="39"/>
        <v>2077</v>
      </c>
    </row>
    <row r="380" s="27" customFormat="1" ht="18" customHeight="1" spans="1:15">
      <c r="A380" s="46" t="s">
        <v>1434</v>
      </c>
      <c r="B380" s="47" t="s">
        <v>108</v>
      </c>
      <c r="C380" s="47" t="s">
        <v>1609</v>
      </c>
      <c r="D380" s="48">
        <f t="shared" si="34"/>
        <v>402</v>
      </c>
      <c r="E380" s="48">
        <f t="shared" si="35"/>
        <v>402</v>
      </c>
      <c r="F380" s="48"/>
      <c r="G380" s="48"/>
      <c r="H380" s="48">
        <v>402</v>
      </c>
      <c r="I380" s="55">
        <f t="shared" si="36"/>
        <v>0</v>
      </c>
      <c r="J380" s="55"/>
      <c r="K380" s="55"/>
      <c r="L380" s="55"/>
      <c r="M380" s="56">
        <f t="shared" si="37"/>
        <v>7135.5</v>
      </c>
      <c r="N380" s="56">
        <f t="shared" si="38"/>
        <v>904.5</v>
      </c>
      <c r="O380" s="56">
        <f t="shared" si="39"/>
        <v>6231</v>
      </c>
    </row>
    <row r="381" s="27" customFormat="1" ht="18" customHeight="1" spans="1:15">
      <c r="A381" s="46" t="s">
        <v>1434</v>
      </c>
      <c r="B381" s="47" t="s">
        <v>108</v>
      </c>
      <c r="C381" s="47" t="s">
        <v>1610</v>
      </c>
      <c r="D381" s="48">
        <f t="shared" si="34"/>
        <v>67</v>
      </c>
      <c r="E381" s="48">
        <f t="shared" si="35"/>
        <v>67</v>
      </c>
      <c r="F381" s="48"/>
      <c r="G381" s="48"/>
      <c r="H381" s="48">
        <v>67</v>
      </c>
      <c r="I381" s="55">
        <f t="shared" si="36"/>
        <v>0</v>
      </c>
      <c r="J381" s="55"/>
      <c r="K381" s="55"/>
      <c r="L381" s="55"/>
      <c r="M381" s="56">
        <f t="shared" si="37"/>
        <v>1189.25</v>
      </c>
      <c r="N381" s="56">
        <f t="shared" si="38"/>
        <v>150.75</v>
      </c>
      <c r="O381" s="56">
        <f t="shared" si="39"/>
        <v>1038.5</v>
      </c>
    </row>
    <row r="382" s="27" customFormat="1" ht="18" customHeight="1" spans="1:15">
      <c r="A382" s="46" t="s">
        <v>1434</v>
      </c>
      <c r="B382" s="47" t="s">
        <v>108</v>
      </c>
      <c r="C382" s="47" t="s">
        <v>1611</v>
      </c>
      <c r="D382" s="48">
        <f t="shared" si="34"/>
        <v>67</v>
      </c>
      <c r="E382" s="48">
        <f t="shared" si="35"/>
        <v>67</v>
      </c>
      <c r="F382" s="48"/>
      <c r="G382" s="48"/>
      <c r="H382" s="48">
        <v>67</v>
      </c>
      <c r="I382" s="55">
        <f t="shared" si="36"/>
        <v>0</v>
      </c>
      <c r="J382" s="55"/>
      <c r="K382" s="55"/>
      <c r="L382" s="55"/>
      <c r="M382" s="56">
        <f t="shared" si="37"/>
        <v>1189.25</v>
      </c>
      <c r="N382" s="56">
        <f t="shared" si="38"/>
        <v>150.75</v>
      </c>
      <c r="O382" s="56">
        <f t="shared" si="39"/>
        <v>1038.5</v>
      </c>
    </row>
    <row r="383" s="27" customFormat="1" ht="18" customHeight="1" spans="1:15">
      <c r="A383" s="46" t="s">
        <v>1434</v>
      </c>
      <c r="B383" s="47" t="s">
        <v>108</v>
      </c>
      <c r="C383" s="47" t="s">
        <v>1612</v>
      </c>
      <c r="D383" s="48">
        <f t="shared" si="34"/>
        <v>335</v>
      </c>
      <c r="E383" s="48">
        <f t="shared" si="35"/>
        <v>335</v>
      </c>
      <c r="F383" s="48"/>
      <c r="G383" s="48"/>
      <c r="H383" s="48">
        <v>335</v>
      </c>
      <c r="I383" s="55">
        <f t="shared" si="36"/>
        <v>0</v>
      </c>
      <c r="J383" s="55"/>
      <c r="K383" s="55"/>
      <c r="L383" s="55"/>
      <c r="M383" s="56">
        <f t="shared" si="37"/>
        <v>5946.25</v>
      </c>
      <c r="N383" s="56">
        <f t="shared" si="38"/>
        <v>753.75</v>
      </c>
      <c r="O383" s="56">
        <f t="shared" si="39"/>
        <v>5192.5</v>
      </c>
    </row>
    <row r="384" s="27" customFormat="1" ht="18" customHeight="1" spans="1:15">
      <c r="A384" s="46" t="s">
        <v>1434</v>
      </c>
      <c r="B384" s="47" t="s">
        <v>108</v>
      </c>
      <c r="C384" s="47" t="s">
        <v>1613</v>
      </c>
      <c r="D384" s="48">
        <f t="shared" si="34"/>
        <v>99</v>
      </c>
      <c r="E384" s="48">
        <f t="shared" si="35"/>
        <v>99</v>
      </c>
      <c r="F384" s="48"/>
      <c r="G384" s="48"/>
      <c r="H384" s="48">
        <v>99</v>
      </c>
      <c r="I384" s="55">
        <f t="shared" si="36"/>
        <v>0</v>
      </c>
      <c r="J384" s="55"/>
      <c r="K384" s="55"/>
      <c r="L384" s="55"/>
      <c r="M384" s="56">
        <f t="shared" si="37"/>
        <v>1757.25</v>
      </c>
      <c r="N384" s="56">
        <f t="shared" si="38"/>
        <v>222.75</v>
      </c>
      <c r="O384" s="56">
        <f t="shared" si="39"/>
        <v>1534.5</v>
      </c>
    </row>
    <row r="385" s="27" customFormat="1" ht="18" customHeight="1" spans="1:15">
      <c r="A385" s="46" t="s">
        <v>1434</v>
      </c>
      <c r="B385" s="47" t="s">
        <v>108</v>
      </c>
      <c r="C385" s="47" t="s">
        <v>1614</v>
      </c>
      <c r="D385" s="48">
        <f t="shared" si="34"/>
        <v>418</v>
      </c>
      <c r="E385" s="48">
        <f t="shared" si="35"/>
        <v>418</v>
      </c>
      <c r="F385" s="48"/>
      <c r="G385" s="48"/>
      <c r="H385" s="48">
        <v>418</v>
      </c>
      <c r="I385" s="55">
        <f t="shared" si="36"/>
        <v>0</v>
      </c>
      <c r="J385" s="55"/>
      <c r="K385" s="55"/>
      <c r="L385" s="55"/>
      <c r="M385" s="56">
        <f t="shared" si="37"/>
        <v>7419.5</v>
      </c>
      <c r="N385" s="56">
        <f t="shared" si="38"/>
        <v>940.5</v>
      </c>
      <c r="O385" s="56">
        <f t="shared" si="39"/>
        <v>6479</v>
      </c>
    </row>
    <row r="386" s="27" customFormat="1" ht="18" customHeight="1" spans="1:15">
      <c r="A386" s="46" t="s">
        <v>1434</v>
      </c>
      <c r="B386" s="47" t="s">
        <v>108</v>
      </c>
      <c r="C386" s="47" t="s">
        <v>1344</v>
      </c>
      <c r="D386" s="48">
        <f t="shared" si="34"/>
        <v>99</v>
      </c>
      <c r="E386" s="48">
        <f t="shared" si="35"/>
        <v>99</v>
      </c>
      <c r="F386" s="48"/>
      <c r="G386" s="48"/>
      <c r="H386" s="48">
        <v>99</v>
      </c>
      <c r="I386" s="55">
        <f t="shared" si="36"/>
        <v>0</v>
      </c>
      <c r="J386" s="55"/>
      <c r="K386" s="55"/>
      <c r="L386" s="55"/>
      <c r="M386" s="56">
        <f t="shared" si="37"/>
        <v>1757.25</v>
      </c>
      <c r="N386" s="56">
        <f t="shared" si="38"/>
        <v>222.75</v>
      </c>
      <c r="O386" s="56">
        <f t="shared" si="39"/>
        <v>1534.5</v>
      </c>
    </row>
    <row r="387" s="27" customFormat="1" ht="18" customHeight="1" spans="1:15">
      <c r="A387" s="46" t="s">
        <v>1434</v>
      </c>
      <c r="B387" s="47" t="s">
        <v>108</v>
      </c>
      <c r="C387" s="47" t="s">
        <v>1615</v>
      </c>
      <c r="D387" s="48">
        <f t="shared" si="34"/>
        <v>134</v>
      </c>
      <c r="E387" s="48">
        <f t="shared" si="35"/>
        <v>134</v>
      </c>
      <c r="F387" s="48"/>
      <c r="G387" s="48"/>
      <c r="H387" s="48">
        <v>134</v>
      </c>
      <c r="I387" s="55">
        <f t="shared" si="36"/>
        <v>0</v>
      </c>
      <c r="J387" s="55"/>
      <c r="K387" s="55"/>
      <c r="L387" s="55"/>
      <c r="M387" s="56">
        <f t="shared" si="37"/>
        <v>2378.5</v>
      </c>
      <c r="N387" s="56">
        <f t="shared" si="38"/>
        <v>301.5</v>
      </c>
      <c r="O387" s="56">
        <f t="shared" si="39"/>
        <v>2077</v>
      </c>
    </row>
    <row r="388" s="27" customFormat="1" ht="18" customHeight="1" spans="1:15">
      <c r="A388" s="46" t="s">
        <v>1434</v>
      </c>
      <c r="B388" s="47" t="s">
        <v>108</v>
      </c>
      <c r="C388" s="47" t="s">
        <v>1616</v>
      </c>
      <c r="D388" s="48">
        <f t="shared" si="34"/>
        <v>335</v>
      </c>
      <c r="E388" s="48">
        <f t="shared" si="35"/>
        <v>335</v>
      </c>
      <c r="F388" s="48"/>
      <c r="G388" s="48"/>
      <c r="H388" s="48">
        <v>335</v>
      </c>
      <c r="I388" s="55">
        <f t="shared" si="36"/>
        <v>0</v>
      </c>
      <c r="J388" s="55"/>
      <c r="K388" s="55"/>
      <c r="L388" s="55"/>
      <c r="M388" s="56">
        <f t="shared" si="37"/>
        <v>5946.25</v>
      </c>
      <c r="N388" s="56">
        <f t="shared" si="38"/>
        <v>753.75</v>
      </c>
      <c r="O388" s="56">
        <f t="shared" si="39"/>
        <v>5192.5</v>
      </c>
    </row>
    <row r="389" s="27" customFormat="1" ht="18" customHeight="1" spans="1:15">
      <c r="A389" s="46" t="s">
        <v>1434</v>
      </c>
      <c r="B389" s="47" t="s">
        <v>108</v>
      </c>
      <c r="C389" s="47" t="s">
        <v>1617</v>
      </c>
      <c r="D389" s="48">
        <f t="shared" si="34"/>
        <v>402</v>
      </c>
      <c r="E389" s="48">
        <f t="shared" si="35"/>
        <v>402</v>
      </c>
      <c r="F389" s="48"/>
      <c r="G389" s="48"/>
      <c r="H389" s="48">
        <v>402</v>
      </c>
      <c r="I389" s="55">
        <f t="shared" si="36"/>
        <v>0</v>
      </c>
      <c r="J389" s="55"/>
      <c r="K389" s="55"/>
      <c r="L389" s="55"/>
      <c r="M389" s="56">
        <f t="shared" si="37"/>
        <v>7135.5</v>
      </c>
      <c r="N389" s="56">
        <f t="shared" si="38"/>
        <v>904.5</v>
      </c>
      <c r="O389" s="56">
        <f t="shared" si="39"/>
        <v>6231</v>
      </c>
    </row>
    <row r="390" s="27" customFormat="1" ht="18" customHeight="1" spans="1:15">
      <c r="A390" s="46" t="s">
        <v>1434</v>
      </c>
      <c r="B390" s="47" t="s">
        <v>108</v>
      </c>
      <c r="C390" s="47" t="s">
        <v>1618</v>
      </c>
      <c r="D390" s="48">
        <f t="shared" si="34"/>
        <v>137</v>
      </c>
      <c r="E390" s="48">
        <f t="shared" si="35"/>
        <v>137</v>
      </c>
      <c r="F390" s="48"/>
      <c r="G390" s="48"/>
      <c r="H390" s="48">
        <v>137</v>
      </c>
      <c r="I390" s="55">
        <f t="shared" si="36"/>
        <v>0</v>
      </c>
      <c r="J390" s="55"/>
      <c r="K390" s="55"/>
      <c r="L390" s="55"/>
      <c r="M390" s="56">
        <f t="shared" si="37"/>
        <v>2431.75</v>
      </c>
      <c r="N390" s="56">
        <f t="shared" si="38"/>
        <v>308.25</v>
      </c>
      <c r="O390" s="56">
        <f t="shared" si="39"/>
        <v>2123.5</v>
      </c>
    </row>
    <row r="391" s="27" customFormat="1" ht="18" customHeight="1" spans="1:15">
      <c r="A391" s="46" t="s">
        <v>1434</v>
      </c>
      <c r="B391" s="47" t="s">
        <v>108</v>
      </c>
      <c r="C391" s="47" t="s">
        <v>1619</v>
      </c>
      <c r="D391" s="48">
        <f t="shared" si="34"/>
        <v>198</v>
      </c>
      <c r="E391" s="48">
        <f t="shared" si="35"/>
        <v>198</v>
      </c>
      <c r="F391" s="48"/>
      <c r="G391" s="48"/>
      <c r="H391" s="48">
        <v>198</v>
      </c>
      <c r="I391" s="55">
        <f t="shared" si="36"/>
        <v>0</v>
      </c>
      <c r="J391" s="55"/>
      <c r="K391" s="55"/>
      <c r="L391" s="55"/>
      <c r="M391" s="56">
        <f t="shared" si="37"/>
        <v>3514.5</v>
      </c>
      <c r="N391" s="56">
        <f t="shared" si="38"/>
        <v>445.5</v>
      </c>
      <c r="O391" s="56">
        <f t="shared" si="39"/>
        <v>3069</v>
      </c>
    </row>
    <row r="392" s="27" customFormat="1" ht="18" customHeight="1" spans="1:15">
      <c r="A392" s="46" t="s">
        <v>1434</v>
      </c>
      <c r="B392" s="47" t="s">
        <v>108</v>
      </c>
      <c r="C392" s="47" t="s">
        <v>1620</v>
      </c>
      <c r="D392" s="48">
        <f t="shared" si="34"/>
        <v>134</v>
      </c>
      <c r="E392" s="48">
        <f t="shared" si="35"/>
        <v>134</v>
      </c>
      <c r="F392" s="48"/>
      <c r="G392" s="48"/>
      <c r="H392" s="48">
        <v>134</v>
      </c>
      <c r="I392" s="55">
        <f t="shared" si="36"/>
        <v>0</v>
      </c>
      <c r="J392" s="55"/>
      <c r="K392" s="55"/>
      <c r="L392" s="55"/>
      <c r="M392" s="56">
        <f t="shared" si="37"/>
        <v>2378.5</v>
      </c>
      <c r="N392" s="56">
        <f t="shared" si="38"/>
        <v>301.5</v>
      </c>
      <c r="O392" s="56">
        <f t="shared" si="39"/>
        <v>2077</v>
      </c>
    </row>
    <row r="393" s="27" customFormat="1" ht="18" customHeight="1" spans="1:15">
      <c r="A393" s="46" t="s">
        <v>1434</v>
      </c>
      <c r="B393" s="47" t="s">
        <v>108</v>
      </c>
      <c r="C393" s="47" t="s">
        <v>1621</v>
      </c>
      <c r="D393" s="48">
        <f t="shared" si="34"/>
        <v>268</v>
      </c>
      <c r="E393" s="48">
        <f t="shared" si="35"/>
        <v>268</v>
      </c>
      <c r="F393" s="48"/>
      <c r="G393" s="48"/>
      <c r="H393" s="48">
        <v>268</v>
      </c>
      <c r="I393" s="55">
        <f t="shared" si="36"/>
        <v>0</v>
      </c>
      <c r="J393" s="55"/>
      <c r="K393" s="55"/>
      <c r="L393" s="55"/>
      <c r="M393" s="56">
        <f t="shared" si="37"/>
        <v>4757</v>
      </c>
      <c r="N393" s="56">
        <f t="shared" si="38"/>
        <v>603</v>
      </c>
      <c r="O393" s="56">
        <f t="shared" si="39"/>
        <v>4154</v>
      </c>
    </row>
    <row r="394" s="27" customFormat="1" ht="18" customHeight="1" spans="1:15">
      <c r="A394" s="46" t="s">
        <v>1434</v>
      </c>
      <c r="B394" s="47" t="s">
        <v>108</v>
      </c>
      <c r="C394" s="47" t="s">
        <v>1622</v>
      </c>
      <c r="D394" s="48">
        <f t="shared" si="34"/>
        <v>233</v>
      </c>
      <c r="E394" s="48">
        <f t="shared" si="35"/>
        <v>233</v>
      </c>
      <c r="F394" s="48"/>
      <c r="G394" s="48"/>
      <c r="H394" s="48">
        <v>233</v>
      </c>
      <c r="I394" s="55">
        <f t="shared" si="36"/>
        <v>0</v>
      </c>
      <c r="J394" s="55"/>
      <c r="K394" s="55"/>
      <c r="L394" s="55"/>
      <c r="M394" s="56">
        <f t="shared" si="37"/>
        <v>4135.75</v>
      </c>
      <c r="N394" s="56">
        <f t="shared" si="38"/>
        <v>524.25</v>
      </c>
      <c r="O394" s="56">
        <f t="shared" si="39"/>
        <v>3611.5</v>
      </c>
    </row>
    <row r="395" s="27" customFormat="1" ht="18" customHeight="1" spans="1:15">
      <c r="A395" s="46" t="s">
        <v>1434</v>
      </c>
      <c r="B395" s="47" t="s">
        <v>108</v>
      </c>
      <c r="C395" s="47" t="s">
        <v>1623</v>
      </c>
      <c r="D395" s="48">
        <f t="shared" ref="D395:D459" si="40">E395+I395</f>
        <v>268</v>
      </c>
      <c r="E395" s="48">
        <f t="shared" ref="E395:E459" si="41">F395+G395+H395</f>
        <v>268</v>
      </c>
      <c r="F395" s="49"/>
      <c r="G395" s="48"/>
      <c r="H395" s="48">
        <v>268</v>
      </c>
      <c r="I395" s="55">
        <f t="shared" ref="I395:I459" si="42">J395+K395+L395</f>
        <v>0</v>
      </c>
      <c r="J395" s="55"/>
      <c r="K395" s="55"/>
      <c r="L395" s="55"/>
      <c r="M395" s="56">
        <f t="shared" ref="M395:M459" si="43">D395*17.75</f>
        <v>4757</v>
      </c>
      <c r="N395" s="56">
        <f t="shared" ref="N395:N459" si="44">D395*2.25</f>
        <v>603</v>
      </c>
      <c r="O395" s="56">
        <f t="shared" ref="O395:O459" si="45">M395-N395</f>
        <v>4154</v>
      </c>
    </row>
    <row r="396" s="27" customFormat="1" ht="18" customHeight="1" spans="1:15">
      <c r="A396" s="46" t="s">
        <v>1434</v>
      </c>
      <c r="B396" s="47" t="s">
        <v>108</v>
      </c>
      <c r="C396" s="47" t="s">
        <v>1624</v>
      </c>
      <c r="D396" s="48">
        <f t="shared" si="40"/>
        <v>166</v>
      </c>
      <c r="E396" s="48">
        <f t="shared" si="41"/>
        <v>166</v>
      </c>
      <c r="F396" s="49"/>
      <c r="G396" s="48"/>
      <c r="H396" s="48">
        <v>166</v>
      </c>
      <c r="I396" s="55">
        <f t="shared" si="42"/>
        <v>0</v>
      </c>
      <c r="J396" s="55"/>
      <c r="K396" s="55"/>
      <c r="L396" s="55"/>
      <c r="M396" s="56">
        <f t="shared" si="43"/>
        <v>2946.5</v>
      </c>
      <c r="N396" s="56">
        <f t="shared" si="44"/>
        <v>373.5</v>
      </c>
      <c r="O396" s="56">
        <f t="shared" si="45"/>
        <v>2573</v>
      </c>
    </row>
    <row r="397" s="27" customFormat="1" ht="18" customHeight="1" spans="1:15">
      <c r="A397" s="46" t="s">
        <v>1434</v>
      </c>
      <c r="B397" s="47" t="s">
        <v>108</v>
      </c>
      <c r="C397" s="47" t="s">
        <v>1625</v>
      </c>
      <c r="D397" s="48">
        <f t="shared" si="40"/>
        <v>166</v>
      </c>
      <c r="E397" s="48">
        <f t="shared" si="41"/>
        <v>166</v>
      </c>
      <c r="F397" s="48"/>
      <c r="G397" s="48"/>
      <c r="H397" s="48">
        <v>166</v>
      </c>
      <c r="I397" s="55">
        <f t="shared" si="42"/>
        <v>0</v>
      </c>
      <c r="J397" s="55"/>
      <c r="K397" s="55"/>
      <c r="L397" s="55"/>
      <c r="M397" s="56">
        <f t="shared" si="43"/>
        <v>2946.5</v>
      </c>
      <c r="N397" s="56">
        <f t="shared" si="44"/>
        <v>373.5</v>
      </c>
      <c r="O397" s="56">
        <f t="shared" si="45"/>
        <v>2573</v>
      </c>
    </row>
    <row r="398" s="27" customFormat="1" ht="18" customHeight="1" spans="1:15">
      <c r="A398" s="46" t="s">
        <v>1434</v>
      </c>
      <c r="B398" s="47" t="s">
        <v>108</v>
      </c>
      <c r="C398" s="47" t="s">
        <v>1626</v>
      </c>
      <c r="D398" s="48">
        <f t="shared" si="40"/>
        <v>201</v>
      </c>
      <c r="E398" s="48">
        <f t="shared" si="41"/>
        <v>201</v>
      </c>
      <c r="F398" s="48"/>
      <c r="G398" s="48"/>
      <c r="H398" s="48">
        <v>201</v>
      </c>
      <c r="I398" s="55">
        <f t="shared" si="42"/>
        <v>0</v>
      </c>
      <c r="J398" s="55"/>
      <c r="K398" s="55"/>
      <c r="L398" s="55"/>
      <c r="M398" s="56">
        <f t="shared" si="43"/>
        <v>3567.75</v>
      </c>
      <c r="N398" s="56">
        <f t="shared" si="44"/>
        <v>452.25</v>
      </c>
      <c r="O398" s="56">
        <f t="shared" si="45"/>
        <v>3115.5</v>
      </c>
    </row>
    <row r="399" s="27" customFormat="1" ht="18" customHeight="1" spans="1:15">
      <c r="A399" s="46" t="s">
        <v>1434</v>
      </c>
      <c r="B399" s="47" t="s">
        <v>108</v>
      </c>
      <c r="C399" s="47" t="s">
        <v>1627</v>
      </c>
      <c r="D399" s="48">
        <f t="shared" si="40"/>
        <v>137</v>
      </c>
      <c r="E399" s="48">
        <f t="shared" si="41"/>
        <v>137</v>
      </c>
      <c r="F399" s="48"/>
      <c r="G399" s="48"/>
      <c r="H399" s="48">
        <v>137</v>
      </c>
      <c r="I399" s="55">
        <f t="shared" si="42"/>
        <v>0</v>
      </c>
      <c r="J399" s="55"/>
      <c r="K399" s="55"/>
      <c r="L399" s="55"/>
      <c r="M399" s="56">
        <f t="shared" si="43"/>
        <v>2431.75</v>
      </c>
      <c r="N399" s="56">
        <f t="shared" si="44"/>
        <v>308.25</v>
      </c>
      <c r="O399" s="56">
        <f t="shared" si="45"/>
        <v>2123.5</v>
      </c>
    </row>
    <row r="400" s="27" customFormat="1" ht="18" customHeight="1" spans="1:15">
      <c r="A400" s="46" t="s">
        <v>1434</v>
      </c>
      <c r="B400" s="47" t="s">
        <v>108</v>
      </c>
      <c r="C400" s="47" t="s">
        <v>1628</v>
      </c>
      <c r="D400" s="48">
        <f t="shared" si="40"/>
        <v>402</v>
      </c>
      <c r="E400" s="48">
        <f t="shared" si="41"/>
        <v>402</v>
      </c>
      <c r="F400" s="48"/>
      <c r="G400" s="48"/>
      <c r="H400" s="48">
        <v>402</v>
      </c>
      <c r="I400" s="55">
        <f t="shared" si="42"/>
        <v>0</v>
      </c>
      <c r="J400" s="55"/>
      <c r="K400" s="55"/>
      <c r="L400" s="55"/>
      <c r="M400" s="56">
        <f t="shared" si="43"/>
        <v>7135.5</v>
      </c>
      <c r="N400" s="56">
        <f t="shared" si="44"/>
        <v>904.5</v>
      </c>
      <c r="O400" s="56">
        <f t="shared" si="45"/>
        <v>6231</v>
      </c>
    </row>
    <row r="401" s="27" customFormat="1" ht="18" customHeight="1" spans="1:15">
      <c r="A401" s="46" t="s">
        <v>1434</v>
      </c>
      <c r="B401" s="47" t="s">
        <v>108</v>
      </c>
      <c r="C401" s="47" t="s">
        <v>1629</v>
      </c>
      <c r="D401" s="48">
        <f t="shared" si="40"/>
        <v>183.5</v>
      </c>
      <c r="E401" s="48">
        <f t="shared" si="41"/>
        <v>183.5</v>
      </c>
      <c r="F401" s="48"/>
      <c r="G401" s="48"/>
      <c r="H401" s="48">
        <v>183.5</v>
      </c>
      <c r="I401" s="55">
        <f t="shared" si="42"/>
        <v>0</v>
      </c>
      <c r="J401" s="55"/>
      <c r="K401" s="55"/>
      <c r="L401" s="55"/>
      <c r="M401" s="56">
        <f t="shared" si="43"/>
        <v>3257.125</v>
      </c>
      <c r="N401" s="56">
        <f t="shared" si="44"/>
        <v>412.875</v>
      </c>
      <c r="O401" s="56">
        <f t="shared" si="45"/>
        <v>2844.25</v>
      </c>
    </row>
    <row r="402" s="27" customFormat="1" ht="18" customHeight="1" spans="1:15">
      <c r="A402" s="46" t="s">
        <v>1434</v>
      </c>
      <c r="B402" s="47" t="s">
        <v>108</v>
      </c>
      <c r="C402" s="47" t="s">
        <v>1630</v>
      </c>
      <c r="D402" s="48">
        <f t="shared" si="40"/>
        <v>183.5</v>
      </c>
      <c r="E402" s="48">
        <f t="shared" si="41"/>
        <v>183.5</v>
      </c>
      <c r="F402" s="48"/>
      <c r="G402" s="48"/>
      <c r="H402" s="48">
        <v>183.5</v>
      </c>
      <c r="I402" s="55">
        <f t="shared" si="42"/>
        <v>0</v>
      </c>
      <c r="J402" s="55"/>
      <c r="K402" s="55"/>
      <c r="L402" s="55"/>
      <c r="M402" s="56">
        <f t="shared" si="43"/>
        <v>3257.125</v>
      </c>
      <c r="N402" s="56">
        <f t="shared" si="44"/>
        <v>412.875</v>
      </c>
      <c r="O402" s="56">
        <f t="shared" si="45"/>
        <v>2844.25</v>
      </c>
    </row>
    <row r="403" s="27" customFormat="1" ht="18" customHeight="1" spans="1:15">
      <c r="A403" s="46" t="s">
        <v>1434</v>
      </c>
      <c r="B403" s="47" t="s">
        <v>108</v>
      </c>
      <c r="C403" s="47" t="s">
        <v>1631</v>
      </c>
      <c r="D403" s="48">
        <f t="shared" si="40"/>
        <v>137</v>
      </c>
      <c r="E403" s="48">
        <f t="shared" si="41"/>
        <v>137</v>
      </c>
      <c r="F403" s="48"/>
      <c r="G403" s="48"/>
      <c r="H403" s="48">
        <v>137</v>
      </c>
      <c r="I403" s="55">
        <f t="shared" si="42"/>
        <v>0</v>
      </c>
      <c r="J403" s="55"/>
      <c r="K403" s="55"/>
      <c r="L403" s="55"/>
      <c r="M403" s="56">
        <f t="shared" si="43"/>
        <v>2431.75</v>
      </c>
      <c r="N403" s="56">
        <f t="shared" si="44"/>
        <v>308.25</v>
      </c>
      <c r="O403" s="56">
        <f t="shared" si="45"/>
        <v>2123.5</v>
      </c>
    </row>
    <row r="404" s="27" customFormat="1" ht="18" customHeight="1" spans="1:15">
      <c r="A404" s="46" t="s">
        <v>1434</v>
      </c>
      <c r="B404" s="47" t="s">
        <v>108</v>
      </c>
      <c r="C404" s="47" t="s">
        <v>1632</v>
      </c>
      <c r="D404" s="48">
        <f t="shared" si="40"/>
        <v>268</v>
      </c>
      <c r="E404" s="48">
        <f t="shared" si="41"/>
        <v>268</v>
      </c>
      <c r="F404" s="48"/>
      <c r="G404" s="48"/>
      <c r="H404" s="48">
        <v>268</v>
      </c>
      <c r="I404" s="55">
        <f t="shared" si="42"/>
        <v>0</v>
      </c>
      <c r="J404" s="55"/>
      <c r="K404" s="55"/>
      <c r="L404" s="55"/>
      <c r="M404" s="56">
        <f t="shared" si="43"/>
        <v>4757</v>
      </c>
      <c r="N404" s="56">
        <f t="shared" si="44"/>
        <v>603</v>
      </c>
      <c r="O404" s="56">
        <f t="shared" si="45"/>
        <v>4154</v>
      </c>
    </row>
    <row r="405" s="27" customFormat="1" ht="18" customHeight="1" spans="1:15">
      <c r="A405" s="46" t="s">
        <v>1434</v>
      </c>
      <c r="B405" s="47" t="s">
        <v>115</v>
      </c>
      <c r="C405" s="47" t="s">
        <v>1633</v>
      </c>
      <c r="D405" s="48">
        <f t="shared" si="40"/>
        <v>600</v>
      </c>
      <c r="E405" s="48">
        <f t="shared" si="41"/>
        <v>600</v>
      </c>
      <c r="F405" s="48"/>
      <c r="G405" s="48"/>
      <c r="H405" s="48">
        <v>600</v>
      </c>
      <c r="I405" s="55">
        <f t="shared" si="42"/>
        <v>0</v>
      </c>
      <c r="J405" s="55"/>
      <c r="K405" s="55"/>
      <c r="L405" s="55"/>
      <c r="M405" s="56">
        <f t="shared" si="43"/>
        <v>10650</v>
      </c>
      <c r="N405" s="56">
        <f t="shared" si="44"/>
        <v>1350</v>
      </c>
      <c r="O405" s="56">
        <f t="shared" si="45"/>
        <v>9300</v>
      </c>
    </row>
    <row r="406" s="27" customFormat="1" ht="18" customHeight="1" spans="1:15">
      <c r="A406" s="46" t="s">
        <v>1434</v>
      </c>
      <c r="B406" s="47" t="s">
        <v>115</v>
      </c>
      <c r="C406" s="47" t="s">
        <v>1634</v>
      </c>
      <c r="D406" s="48">
        <f t="shared" si="40"/>
        <v>326.7</v>
      </c>
      <c r="E406" s="48">
        <f t="shared" si="41"/>
        <v>326.7</v>
      </c>
      <c r="F406" s="48"/>
      <c r="G406" s="48"/>
      <c r="H406" s="48">
        <v>326.7</v>
      </c>
      <c r="I406" s="55">
        <f t="shared" si="42"/>
        <v>0</v>
      </c>
      <c r="J406" s="55"/>
      <c r="K406" s="55"/>
      <c r="L406" s="55"/>
      <c r="M406" s="56">
        <f t="shared" si="43"/>
        <v>5798.925</v>
      </c>
      <c r="N406" s="56">
        <f t="shared" si="44"/>
        <v>735.075</v>
      </c>
      <c r="O406" s="56">
        <f t="shared" si="45"/>
        <v>5063.85</v>
      </c>
    </row>
    <row r="407" s="27" customFormat="1" ht="18" customHeight="1" spans="1:15">
      <c r="A407" s="46" t="s">
        <v>1434</v>
      </c>
      <c r="B407" s="47" t="s">
        <v>115</v>
      </c>
      <c r="C407" s="47" t="s">
        <v>1635</v>
      </c>
      <c r="D407" s="48">
        <f t="shared" si="40"/>
        <v>326.7</v>
      </c>
      <c r="E407" s="48">
        <f t="shared" si="41"/>
        <v>326.7</v>
      </c>
      <c r="F407" s="48"/>
      <c r="G407" s="48"/>
      <c r="H407" s="48">
        <v>326.7</v>
      </c>
      <c r="I407" s="55">
        <f t="shared" si="42"/>
        <v>0</v>
      </c>
      <c r="J407" s="55"/>
      <c r="K407" s="55"/>
      <c r="L407" s="55"/>
      <c r="M407" s="56">
        <f t="shared" si="43"/>
        <v>5798.925</v>
      </c>
      <c r="N407" s="56">
        <f t="shared" si="44"/>
        <v>735.075</v>
      </c>
      <c r="O407" s="56">
        <f t="shared" si="45"/>
        <v>5063.85</v>
      </c>
    </row>
    <row r="408" s="27" customFormat="1" ht="18" customHeight="1" spans="1:15">
      <c r="A408" s="46" t="s">
        <v>1434</v>
      </c>
      <c r="B408" s="47" t="s">
        <v>115</v>
      </c>
      <c r="C408" s="47" t="s">
        <v>1636</v>
      </c>
      <c r="D408" s="48">
        <f t="shared" si="40"/>
        <v>408.4</v>
      </c>
      <c r="E408" s="48">
        <f t="shared" si="41"/>
        <v>408.4</v>
      </c>
      <c r="F408" s="48"/>
      <c r="G408" s="48"/>
      <c r="H408" s="48">
        <v>408.4</v>
      </c>
      <c r="I408" s="55">
        <f t="shared" si="42"/>
        <v>0</v>
      </c>
      <c r="J408" s="55"/>
      <c r="K408" s="55"/>
      <c r="L408" s="55"/>
      <c r="M408" s="56">
        <f t="shared" si="43"/>
        <v>7249.1</v>
      </c>
      <c r="N408" s="56">
        <f t="shared" si="44"/>
        <v>918.9</v>
      </c>
      <c r="O408" s="56">
        <f t="shared" si="45"/>
        <v>6330.2</v>
      </c>
    </row>
    <row r="409" s="27" customFormat="1" ht="18" customHeight="1" spans="1:15">
      <c r="A409" s="46" t="s">
        <v>1434</v>
      </c>
      <c r="B409" s="47" t="s">
        <v>115</v>
      </c>
      <c r="C409" s="47" t="s">
        <v>1637</v>
      </c>
      <c r="D409" s="48">
        <f t="shared" si="40"/>
        <v>371.9</v>
      </c>
      <c r="E409" s="48">
        <f t="shared" si="41"/>
        <v>371.9</v>
      </c>
      <c r="F409" s="48"/>
      <c r="G409" s="48"/>
      <c r="H409" s="48">
        <v>371.9</v>
      </c>
      <c r="I409" s="55">
        <f t="shared" si="42"/>
        <v>0</v>
      </c>
      <c r="J409" s="55"/>
      <c r="K409" s="55"/>
      <c r="L409" s="55"/>
      <c r="M409" s="56">
        <f t="shared" si="43"/>
        <v>6601.225</v>
      </c>
      <c r="N409" s="56">
        <f t="shared" si="44"/>
        <v>836.775</v>
      </c>
      <c r="O409" s="56">
        <f t="shared" si="45"/>
        <v>5764.45</v>
      </c>
    </row>
    <row r="410" s="27" customFormat="1" ht="18" customHeight="1" spans="1:15">
      <c r="A410" s="46" t="s">
        <v>1434</v>
      </c>
      <c r="B410" s="47" t="s">
        <v>115</v>
      </c>
      <c r="C410" s="47" t="s">
        <v>1638</v>
      </c>
      <c r="D410" s="48">
        <f t="shared" si="40"/>
        <v>444.9</v>
      </c>
      <c r="E410" s="48">
        <f t="shared" si="41"/>
        <v>444.9</v>
      </c>
      <c r="F410" s="48"/>
      <c r="G410" s="48"/>
      <c r="H410" s="48">
        <v>444.9</v>
      </c>
      <c r="I410" s="55">
        <f t="shared" si="42"/>
        <v>0</v>
      </c>
      <c r="J410" s="55"/>
      <c r="K410" s="55"/>
      <c r="L410" s="55"/>
      <c r="M410" s="56">
        <f t="shared" si="43"/>
        <v>7896.975</v>
      </c>
      <c r="N410" s="56">
        <f t="shared" si="44"/>
        <v>1001.025</v>
      </c>
      <c r="O410" s="56">
        <f t="shared" si="45"/>
        <v>6895.95</v>
      </c>
    </row>
    <row r="411" s="27" customFormat="1" ht="18" customHeight="1" spans="1:15">
      <c r="A411" s="46" t="s">
        <v>1434</v>
      </c>
      <c r="B411" s="47" t="s">
        <v>115</v>
      </c>
      <c r="C411" s="47" t="s">
        <v>1639</v>
      </c>
      <c r="D411" s="48">
        <f t="shared" si="40"/>
        <v>506.4</v>
      </c>
      <c r="E411" s="48">
        <f t="shared" si="41"/>
        <v>506.4</v>
      </c>
      <c r="F411" s="48"/>
      <c r="G411" s="48"/>
      <c r="H411" s="48">
        <v>506.4</v>
      </c>
      <c r="I411" s="55">
        <f t="shared" si="42"/>
        <v>0</v>
      </c>
      <c r="J411" s="55"/>
      <c r="K411" s="55"/>
      <c r="L411" s="55"/>
      <c r="M411" s="56">
        <f t="shared" si="43"/>
        <v>8988.6</v>
      </c>
      <c r="N411" s="56">
        <f t="shared" si="44"/>
        <v>1139.4</v>
      </c>
      <c r="O411" s="56">
        <f t="shared" si="45"/>
        <v>7849.2</v>
      </c>
    </row>
    <row r="412" s="27" customFormat="1" ht="18" customHeight="1" spans="1:15">
      <c r="A412" s="46" t="s">
        <v>1434</v>
      </c>
      <c r="B412" s="47" t="s">
        <v>115</v>
      </c>
      <c r="C412" s="47" t="s">
        <v>1640</v>
      </c>
      <c r="D412" s="48">
        <f t="shared" si="40"/>
        <v>408.4</v>
      </c>
      <c r="E412" s="48">
        <f t="shared" si="41"/>
        <v>408.4</v>
      </c>
      <c r="F412" s="48"/>
      <c r="G412" s="48"/>
      <c r="H412" s="48">
        <v>408.4</v>
      </c>
      <c r="I412" s="55">
        <f t="shared" si="42"/>
        <v>0</v>
      </c>
      <c r="J412" s="55"/>
      <c r="K412" s="55"/>
      <c r="L412" s="55"/>
      <c r="M412" s="56">
        <f t="shared" si="43"/>
        <v>7249.1</v>
      </c>
      <c r="N412" s="56">
        <f t="shared" si="44"/>
        <v>918.9</v>
      </c>
      <c r="O412" s="56">
        <f t="shared" si="45"/>
        <v>6330.2</v>
      </c>
    </row>
    <row r="413" s="27" customFormat="1" ht="18" customHeight="1" spans="1:15">
      <c r="A413" s="46" t="s">
        <v>1434</v>
      </c>
      <c r="B413" s="47" t="s">
        <v>115</v>
      </c>
      <c r="C413" s="47" t="s">
        <v>1641</v>
      </c>
      <c r="D413" s="48">
        <f t="shared" si="40"/>
        <v>201.7</v>
      </c>
      <c r="E413" s="48">
        <f t="shared" si="41"/>
        <v>201.7</v>
      </c>
      <c r="F413" s="48"/>
      <c r="G413" s="48"/>
      <c r="H413" s="48">
        <v>201.7</v>
      </c>
      <c r="I413" s="55">
        <f t="shared" si="42"/>
        <v>0</v>
      </c>
      <c r="J413" s="55"/>
      <c r="K413" s="55"/>
      <c r="L413" s="55"/>
      <c r="M413" s="56">
        <f t="shared" si="43"/>
        <v>3580.175</v>
      </c>
      <c r="N413" s="56">
        <f t="shared" si="44"/>
        <v>453.825</v>
      </c>
      <c r="O413" s="56">
        <f t="shared" si="45"/>
        <v>3126.35</v>
      </c>
    </row>
    <row r="414" s="27" customFormat="1" ht="18" customHeight="1" spans="1:15">
      <c r="A414" s="46" t="s">
        <v>1434</v>
      </c>
      <c r="B414" s="47" t="s">
        <v>115</v>
      </c>
      <c r="C414" s="47" t="s">
        <v>1642</v>
      </c>
      <c r="D414" s="48">
        <f t="shared" si="40"/>
        <v>588.1</v>
      </c>
      <c r="E414" s="48">
        <f t="shared" si="41"/>
        <v>588.1</v>
      </c>
      <c r="F414" s="48"/>
      <c r="G414" s="48"/>
      <c r="H414" s="48">
        <v>588.1</v>
      </c>
      <c r="I414" s="55">
        <f t="shared" si="42"/>
        <v>0</v>
      </c>
      <c r="J414" s="55"/>
      <c r="K414" s="55"/>
      <c r="L414" s="55"/>
      <c r="M414" s="56">
        <f t="shared" si="43"/>
        <v>10438.775</v>
      </c>
      <c r="N414" s="56">
        <f t="shared" si="44"/>
        <v>1323.225</v>
      </c>
      <c r="O414" s="56">
        <f t="shared" si="45"/>
        <v>9115.55</v>
      </c>
    </row>
    <row r="415" s="27" customFormat="1" ht="18" customHeight="1" spans="1:15">
      <c r="A415" s="46" t="s">
        <v>1434</v>
      </c>
      <c r="B415" s="47" t="s">
        <v>115</v>
      </c>
      <c r="C415" s="47" t="s">
        <v>1643</v>
      </c>
      <c r="D415" s="48">
        <f t="shared" si="40"/>
        <v>351</v>
      </c>
      <c r="E415" s="48">
        <f t="shared" si="41"/>
        <v>351</v>
      </c>
      <c r="F415" s="48"/>
      <c r="G415" s="48"/>
      <c r="H415" s="48">
        <v>351</v>
      </c>
      <c r="I415" s="55">
        <f t="shared" si="42"/>
        <v>0</v>
      </c>
      <c r="J415" s="55"/>
      <c r="K415" s="55"/>
      <c r="L415" s="55"/>
      <c r="M415" s="56">
        <f t="shared" si="43"/>
        <v>6230.25</v>
      </c>
      <c r="N415" s="56">
        <f t="shared" si="44"/>
        <v>789.75</v>
      </c>
      <c r="O415" s="56">
        <f t="shared" si="45"/>
        <v>5440.5</v>
      </c>
    </row>
    <row r="416" s="27" customFormat="1" ht="18" customHeight="1" spans="1:15">
      <c r="A416" s="46" t="s">
        <v>1434</v>
      </c>
      <c r="B416" s="47" t="s">
        <v>115</v>
      </c>
      <c r="C416" s="47" t="s">
        <v>1644</v>
      </c>
      <c r="D416" s="48">
        <f t="shared" si="40"/>
        <v>378.8</v>
      </c>
      <c r="E416" s="48">
        <f t="shared" si="41"/>
        <v>378.8</v>
      </c>
      <c r="F416" s="48"/>
      <c r="G416" s="48"/>
      <c r="H416" s="48">
        <v>378.8</v>
      </c>
      <c r="I416" s="55">
        <f t="shared" si="42"/>
        <v>0</v>
      </c>
      <c r="J416" s="55"/>
      <c r="K416" s="55"/>
      <c r="L416" s="55"/>
      <c r="M416" s="56">
        <f t="shared" si="43"/>
        <v>6723.7</v>
      </c>
      <c r="N416" s="56">
        <f t="shared" si="44"/>
        <v>852.3</v>
      </c>
      <c r="O416" s="56">
        <f t="shared" si="45"/>
        <v>5871.4</v>
      </c>
    </row>
    <row r="417" s="27" customFormat="1" ht="18" customHeight="1" spans="1:15">
      <c r="A417" s="46" t="s">
        <v>1434</v>
      </c>
      <c r="B417" s="47" t="s">
        <v>115</v>
      </c>
      <c r="C417" s="47" t="s">
        <v>1645</v>
      </c>
      <c r="D417" s="48">
        <f t="shared" si="40"/>
        <v>248.5</v>
      </c>
      <c r="E417" s="48">
        <f t="shared" si="41"/>
        <v>248.5</v>
      </c>
      <c r="F417" s="48"/>
      <c r="G417" s="48"/>
      <c r="H417" s="48">
        <v>248.5</v>
      </c>
      <c r="I417" s="55">
        <f t="shared" si="42"/>
        <v>0</v>
      </c>
      <c r="J417" s="55"/>
      <c r="K417" s="55"/>
      <c r="L417" s="55"/>
      <c r="M417" s="56">
        <f t="shared" si="43"/>
        <v>4410.875</v>
      </c>
      <c r="N417" s="56">
        <f t="shared" si="44"/>
        <v>559.125</v>
      </c>
      <c r="O417" s="56">
        <f t="shared" si="45"/>
        <v>3851.75</v>
      </c>
    </row>
    <row r="418" s="27" customFormat="1" ht="18" customHeight="1" spans="1:15">
      <c r="A418" s="46" t="s">
        <v>1434</v>
      </c>
      <c r="B418" s="47" t="s">
        <v>115</v>
      </c>
      <c r="C418" s="47" t="s">
        <v>1646</v>
      </c>
      <c r="D418" s="48">
        <f t="shared" si="40"/>
        <v>424.8</v>
      </c>
      <c r="E418" s="48">
        <f t="shared" si="41"/>
        <v>424.8</v>
      </c>
      <c r="F418" s="48"/>
      <c r="G418" s="48"/>
      <c r="H418" s="48">
        <v>424.8</v>
      </c>
      <c r="I418" s="55">
        <f t="shared" si="42"/>
        <v>0</v>
      </c>
      <c r="J418" s="55"/>
      <c r="K418" s="55"/>
      <c r="L418" s="55"/>
      <c r="M418" s="56">
        <f t="shared" si="43"/>
        <v>7540.2</v>
      </c>
      <c r="N418" s="56">
        <f t="shared" si="44"/>
        <v>955.8</v>
      </c>
      <c r="O418" s="56">
        <f t="shared" si="45"/>
        <v>6584.4</v>
      </c>
    </row>
    <row r="419" s="27" customFormat="1" ht="18" customHeight="1" spans="1:15">
      <c r="A419" s="46" t="s">
        <v>1434</v>
      </c>
      <c r="B419" s="47" t="s">
        <v>115</v>
      </c>
      <c r="C419" s="47" t="s">
        <v>1647</v>
      </c>
      <c r="D419" s="48">
        <f t="shared" si="40"/>
        <v>81.7</v>
      </c>
      <c r="E419" s="48">
        <f t="shared" si="41"/>
        <v>81.7</v>
      </c>
      <c r="F419" s="48"/>
      <c r="G419" s="48"/>
      <c r="H419" s="48">
        <v>81.7</v>
      </c>
      <c r="I419" s="55">
        <f t="shared" si="42"/>
        <v>0</v>
      </c>
      <c r="J419" s="55"/>
      <c r="K419" s="55"/>
      <c r="L419" s="55"/>
      <c r="M419" s="56">
        <f t="shared" si="43"/>
        <v>1450.175</v>
      </c>
      <c r="N419" s="56">
        <f t="shared" si="44"/>
        <v>183.825</v>
      </c>
      <c r="O419" s="56">
        <f t="shared" si="45"/>
        <v>1266.35</v>
      </c>
    </row>
    <row r="420" s="27" customFormat="1" ht="18" customHeight="1" spans="1:15">
      <c r="A420" s="46" t="s">
        <v>1434</v>
      </c>
      <c r="B420" s="47" t="s">
        <v>115</v>
      </c>
      <c r="C420" s="47" t="s">
        <v>1648</v>
      </c>
      <c r="D420" s="48">
        <f t="shared" si="40"/>
        <v>424.8</v>
      </c>
      <c r="E420" s="48">
        <f t="shared" si="41"/>
        <v>424.8</v>
      </c>
      <c r="F420" s="48"/>
      <c r="G420" s="48"/>
      <c r="H420" s="48">
        <v>424.8</v>
      </c>
      <c r="I420" s="55">
        <f t="shared" si="42"/>
        <v>0</v>
      </c>
      <c r="J420" s="55"/>
      <c r="K420" s="55"/>
      <c r="L420" s="55"/>
      <c r="M420" s="56">
        <f t="shared" si="43"/>
        <v>7540.2</v>
      </c>
      <c r="N420" s="56">
        <f t="shared" si="44"/>
        <v>955.8</v>
      </c>
      <c r="O420" s="56">
        <f t="shared" si="45"/>
        <v>6584.4</v>
      </c>
    </row>
    <row r="421" s="27" customFormat="1" ht="18" customHeight="1" spans="1:15">
      <c r="A421" s="46" t="s">
        <v>1434</v>
      </c>
      <c r="B421" s="47" t="s">
        <v>115</v>
      </c>
      <c r="C421" s="47" t="s">
        <v>1649</v>
      </c>
      <c r="D421" s="48">
        <f t="shared" si="40"/>
        <v>81.7</v>
      </c>
      <c r="E421" s="48">
        <f t="shared" si="41"/>
        <v>81.7</v>
      </c>
      <c r="F421" s="48"/>
      <c r="G421" s="48"/>
      <c r="H421" s="48">
        <v>81.7</v>
      </c>
      <c r="I421" s="55">
        <f t="shared" si="42"/>
        <v>0</v>
      </c>
      <c r="J421" s="55"/>
      <c r="K421" s="55"/>
      <c r="L421" s="55"/>
      <c r="M421" s="56">
        <f t="shared" si="43"/>
        <v>1450.175</v>
      </c>
      <c r="N421" s="56">
        <f t="shared" si="44"/>
        <v>183.825</v>
      </c>
      <c r="O421" s="56">
        <f t="shared" si="45"/>
        <v>1266.35</v>
      </c>
    </row>
    <row r="422" s="27" customFormat="1" ht="18" customHeight="1" spans="1:15">
      <c r="A422" s="46" t="s">
        <v>1434</v>
      </c>
      <c r="B422" s="47" t="s">
        <v>115</v>
      </c>
      <c r="C422" s="47" t="s">
        <v>1650</v>
      </c>
      <c r="D422" s="48">
        <f t="shared" si="40"/>
        <v>81.7</v>
      </c>
      <c r="E422" s="48">
        <f t="shared" si="41"/>
        <v>81.7</v>
      </c>
      <c r="F422" s="48"/>
      <c r="G422" s="48"/>
      <c r="H422" s="48">
        <v>81.7</v>
      </c>
      <c r="I422" s="55">
        <f t="shared" si="42"/>
        <v>0</v>
      </c>
      <c r="J422" s="55"/>
      <c r="K422" s="55"/>
      <c r="L422" s="55"/>
      <c r="M422" s="56">
        <f t="shared" si="43"/>
        <v>1450.175</v>
      </c>
      <c r="N422" s="56">
        <f t="shared" si="44"/>
        <v>183.825</v>
      </c>
      <c r="O422" s="56">
        <f t="shared" si="45"/>
        <v>1266.35</v>
      </c>
    </row>
    <row r="423" s="27" customFormat="1" ht="18" customHeight="1" spans="1:15">
      <c r="A423" s="46" t="s">
        <v>1434</v>
      </c>
      <c r="B423" s="47" t="s">
        <v>115</v>
      </c>
      <c r="C423" s="47" t="s">
        <v>1651</v>
      </c>
      <c r="D423" s="48">
        <f t="shared" si="40"/>
        <v>223</v>
      </c>
      <c r="E423" s="48">
        <f t="shared" si="41"/>
        <v>223</v>
      </c>
      <c r="F423" s="48"/>
      <c r="G423" s="48"/>
      <c r="H423" s="48">
        <v>223</v>
      </c>
      <c r="I423" s="55">
        <f t="shared" si="42"/>
        <v>0</v>
      </c>
      <c r="J423" s="55"/>
      <c r="K423" s="55"/>
      <c r="L423" s="55"/>
      <c r="M423" s="56">
        <f t="shared" si="43"/>
        <v>3958.25</v>
      </c>
      <c r="N423" s="56">
        <f t="shared" si="44"/>
        <v>501.75</v>
      </c>
      <c r="O423" s="56">
        <f t="shared" si="45"/>
        <v>3456.5</v>
      </c>
    </row>
    <row r="424" s="27" customFormat="1" ht="18" customHeight="1" spans="1:15">
      <c r="A424" s="46" t="s">
        <v>1434</v>
      </c>
      <c r="B424" s="47" t="s">
        <v>115</v>
      </c>
      <c r="C424" s="47" t="s">
        <v>1652</v>
      </c>
      <c r="D424" s="48">
        <f t="shared" si="40"/>
        <v>265.8</v>
      </c>
      <c r="E424" s="48">
        <f t="shared" si="41"/>
        <v>265.8</v>
      </c>
      <c r="F424" s="48"/>
      <c r="G424" s="48"/>
      <c r="H424" s="48">
        <v>265.8</v>
      </c>
      <c r="I424" s="55">
        <f t="shared" si="42"/>
        <v>0</v>
      </c>
      <c r="J424" s="55"/>
      <c r="K424" s="55"/>
      <c r="L424" s="55"/>
      <c r="M424" s="56">
        <f t="shared" si="43"/>
        <v>4717.95</v>
      </c>
      <c r="N424" s="56">
        <f t="shared" si="44"/>
        <v>598.05</v>
      </c>
      <c r="O424" s="56">
        <f t="shared" si="45"/>
        <v>4119.9</v>
      </c>
    </row>
    <row r="425" s="27" customFormat="1" ht="18" customHeight="1" spans="1:15">
      <c r="A425" s="59" t="s">
        <v>1653</v>
      </c>
      <c r="B425" s="60"/>
      <c r="C425" s="60" t="s">
        <v>14</v>
      </c>
      <c r="D425" s="61">
        <f>SUM(D426:D520)</f>
        <v>15216</v>
      </c>
      <c r="E425" s="61">
        <f t="shared" ref="E425:O425" si="46">SUM(E426:E520)</f>
        <v>15216</v>
      </c>
      <c r="F425" s="61">
        <f t="shared" si="46"/>
        <v>0</v>
      </c>
      <c r="G425" s="61">
        <f t="shared" si="46"/>
        <v>0</v>
      </c>
      <c r="H425" s="61">
        <f t="shared" si="46"/>
        <v>15216</v>
      </c>
      <c r="I425" s="61">
        <f t="shared" si="46"/>
        <v>0</v>
      </c>
      <c r="J425" s="61">
        <f t="shared" si="46"/>
        <v>0</v>
      </c>
      <c r="K425" s="61">
        <f t="shared" si="46"/>
        <v>0</v>
      </c>
      <c r="L425" s="61">
        <f t="shared" si="46"/>
        <v>0</v>
      </c>
      <c r="M425" s="61">
        <f t="shared" si="46"/>
        <v>270084</v>
      </c>
      <c r="N425" s="61">
        <f t="shared" si="46"/>
        <v>34236</v>
      </c>
      <c r="O425" s="61">
        <f t="shared" si="46"/>
        <v>235848</v>
      </c>
    </row>
    <row r="426" s="27" customFormat="1" ht="18" customHeight="1" spans="1:15">
      <c r="A426" s="46" t="s">
        <v>1653</v>
      </c>
      <c r="B426" s="47" t="s">
        <v>44</v>
      </c>
      <c r="C426" s="47" t="s">
        <v>1654</v>
      </c>
      <c r="D426" s="48">
        <f t="shared" ref="D426:D455" si="47">E426+I426</f>
        <v>264.7</v>
      </c>
      <c r="E426" s="48">
        <f t="shared" ref="E426:E455" si="48">F426+G426+H426</f>
        <v>264.7</v>
      </c>
      <c r="F426" s="48"/>
      <c r="G426" s="48"/>
      <c r="H426" s="48">
        <v>264.7</v>
      </c>
      <c r="I426" s="55">
        <f t="shared" ref="I426:I455" si="49">J426+K426+L426</f>
        <v>0</v>
      </c>
      <c r="J426" s="55"/>
      <c r="K426" s="55"/>
      <c r="L426" s="55"/>
      <c r="M426" s="56">
        <f t="shared" ref="M426:M455" si="50">D426*17.75</f>
        <v>4698.425</v>
      </c>
      <c r="N426" s="56">
        <f t="shared" ref="N426:N455" si="51">D426*2.25</f>
        <v>595.575</v>
      </c>
      <c r="O426" s="56">
        <f t="shared" ref="O426:O455" si="52">M426-N426</f>
        <v>4102.85</v>
      </c>
    </row>
    <row r="427" s="27" customFormat="1" ht="18" customHeight="1" spans="1:15">
      <c r="A427" s="46" t="s">
        <v>1653</v>
      </c>
      <c r="B427" s="47" t="s">
        <v>44</v>
      </c>
      <c r="C427" s="47" t="s">
        <v>1655</v>
      </c>
      <c r="D427" s="48">
        <f t="shared" si="47"/>
        <v>132.3</v>
      </c>
      <c r="E427" s="48">
        <f t="shared" si="48"/>
        <v>132.3</v>
      </c>
      <c r="F427" s="48"/>
      <c r="G427" s="48"/>
      <c r="H427" s="48">
        <v>132.3</v>
      </c>
      <c r="I427" s="55">
        <f t="shared" si="49"/>
        <v>0</v>
      </c>
      <c r="J427" s="55"/>
      <c r="K427" s="55"/>
      <c r="L427" s="55"/>
      <c r="M427" s="56">
        <f t="shared" si="50"/>
        <v>2348.325</v>
      </c>
      <c r="N427" s="56">
        <f t="shared" si="51"/>
        <v>297.675</v>
      </c>
      <c r="O427" s="56">
        <f t="shared" si="52"/>
        <v>2050.65</v>
      </c>
    </row>
    <row r="428" s="27" customFormat="1" ht="18" customHeight="1" spans="1:15">
      <c r="A428" s="46" t="s">
        <v>1653</v>
      </c>
      <c r="B428" s="47" t="s">
        <v>44</v>
      </c>
      <c r="C428" s="47" t="s">
        <v>1656</v>
      </c>
      <c r="D428" s="48">
        <f t="shared" si="47"/>
        <v>176.5</v>
      </c>
      <c r="E428" s="48">
        <f t="shared" si="48"/>
        <v>176.5</v>
      </c>
      <c r="F428" s="48"/>
      <c r="G428" s="48"/>
      <c r="H428" s="48">
        <v>176.5</v>
      </c>
      <c r="I428" s="55">
        <f t="shared" si="49"/>
        <v>0</v>
      </c>
      <c r="J428" s="55"/>
      <c r="K428" s="55"/>
      <c r="L428" s="55"/>
      <c r="M428" s="56">
        <f t="shared" si="50"/>
        <v>3132.875</v>
      </c>
      <c r="N428" s="56">
        <f t="shared" si="51"/>
        <v>397.125</v>
      </c>
      <c r="O428" s="56">
        <f t="shared" si="52"/>
        <v>2735.75</v>
      </c>
    </row>
    <row r="429" s="27" customFormat="1" ht="18" customHeight="1" spans="1:15">
      <c r="A429" s="46" t="s">
        <v>1653</v>
      </c>
      <c r="B429" s="47" t="s">
        <v>44</v>
      </c>
      <c r="C429" s="47" t="s">
        <v>1657</v>
      </c>
      <c r="D429" s="48">
        <f t="shared" si="47"/>
        <v>88.2</v>
      </c>
      <c r="E429" s="48">
        <f t="shared" si="48"/>
        <v>88.2</v>
      </c>
      <c r="F429" s="48"/>
      <c r="G429" s="48"/>
      <c r="H429" s="48">
        <v>88.2</v>
      </c>
      <c r="I429" s="55">
        <f t="shared" si="49"/>
        <v>0</v>
      </c>
      <c r="J429" s="55"/>
      <c r="K429" s="55"/>
      <c r="L429" s="55"/>
      <c r="M429" s="56">
        <f t="shared" si="50"/>
        <v>1565.55</v>
      </c>
      <c r="N429" s="56">
        <f t="shared" si="51"/>
        <v>198.45</v>
      </c>
      <c r="O429" s="56">
        <f t="shared" si="52"/>
        <v>1367.1</v>
      </c>
    </row>
    <row r="430" s="27" customFormat="1" ht="18" customHeight="1" spans="1:15">
      <c r="A430" s="46" t="s">
        <v>1653</v>
      </c>
      <c r="B430" s="47" t="s">
        <v>44</v>
      </c>
      <c r="C430" s="47" t="s">
        <v>1658</v>
      </c>
      <c r="D430" s="48">
        <f t="shared" si="47"/>
        <v>116.9</v>
      </c>
      <c r="E430" s="48">
        <f t="shared" si="48"/>
        <v>116.9</v>
      </c>
      <c r="F430" s="48"/>
      <c r="G430" s="48"/>
      <c r="H430" s="48">
        <v>116.9</v>
      </c>
      <c r="I430" s="55">
        <f t="shared" si="49"/>
        <v>0</v>
      </c>
      <c r="J430" s="55"/>
      <c r="K430" s="55"/>
      <c r="L430" s="55"/>
      <c r="M430" s="56">
        <f t="shared" si="50"/>
        <v>2074.975</v>
      </c>
      <c r="N430" s="56">
        <f t="shared" si="51"/>
        <v>263.025</v>
      </c>
      <c r="O430" s="56">
        <f t="shared" si="52"/>
        <v>1811.95</v>
      </c>
    </row>
    <row r="431" s="27" customFormat="1" ht="18" customHeight="1" spans="1:15">
      <c r="A431" s="46" t="s">
        <v>1653</v>
      </c>
      <c r="B431" s="47" t="s">
        <v>44</v>
      </c>
      <c r="C431" s="47" t="s">
        <v>1659</v>
      </c>
      <c r="D431" s="48">
        <f t="shared" si="47"/>
        <v>154.4</v>
      </c>
      <c r="E431" s="48">
        <f t="shared" si="48"/>
        <v>154.4</v>
      </c>
      <c r="F431" s="48"/>
      <c r="G431" s="48"/>
      <c r="H431" s="48">
        <v>154.4</v>
      </c>
      <c r="I431" s="55">
        <f t="shared" si="49"/>
        <v>0</v>
      </c>
      <c r="J431" s="55"/>
      <c r="K431" s="55"/>
      <c r="L431" s="55"/>
      <c r="M431" s="56">
        <f t="shared" si="50"/>
        <v>2740.6</v>
      </c>
      <c r="N431" s="56">
        <f t="shared" si="51"/>
        <v>347.4</v>
      </c>
      <c r="O431" s="56">
        <f t="shared" si="52"/>
        <v>2393.2</v>
      </c>
    </row>
    <row r="432" s="27" customFormat="1" ht="18" customHeight="1" spans="1:15">
      <c r="A432" s="46" t="s">
        <v>1653</v>
      </c>
      <c r="B432" s="47" t="s">
        <v>44</v>
      </c>
      <c r="C432" s="47" t="s">
        <v>1660</v>
      </c>
      <c r="D432" s="48">
        <f t="shared" si="47"/>
        <v>198.5</v>
      </c>
      <c r="E432" s="48">
        <f t="shared" si="48"/>
        <v>198.5</v>
      </c>
      <c r="F432" s="48"/>
      <c r="G432" s="48"/>
      <c r="H432" s="48">
        <v>198.5</v>
      </c>
      <c r="I432" s="55">
        <f t="shared" si="49"/>
        <v>0</v>
      </c>
      <c r="J432" s="55"/>
      <c r="K432" s="55"/>
      <c r="L432" s="55"/>
      <c r="M432" s="56">
        <f t="shared" si="50"/>
        <v>3523.375</v>
      </c>
      <c r="N432" s="56">
        <f t="shared" si="51"/>
        <v>446.625</v>
      </c>
      <c r="O432" s="56">
        <f t="shared" si="52"/>
        <v>3076.75</v>
      </c>
    </row>
    <row r="433" s="27" customFormat="1" ht="18" customHeight="1" spans="1:15">
      <c r="A433" s="46" t="s">
        <v>1653</v>
      </c>
      <c r="B433" s="47" t="s">
        <v>44</v>
      </c>
      <c r="C433" s="47" t="s">
        <v>1661</v>
      </c>
      <c r="D433" s="48">
        <f t="shared" si="47"/>
        <v>44</v>
      </c>
      <c r="E433" s="48">
        <f t="shared" si="48"/>
        <v>44</v>
      </c>
      <c r="F433" s="48"/>
      <c r="G433" s="48"/>
      <c r="H433" s="48">
        <v>44</v>
      </c>
      <c r="I433" s="55">
        <f t="shared" si="49"/>
        <v>0</v>
      </c>
      <c r="J433" s="55"/>
      <c r="K433" s="55"/>
      <c r="L433" s="55"/>
      <c r="M433" s="56">
        <f t="shared" si="50"/>
        <v>781</v>
      </c>
      <c r="N433" s="56">
        <f t="shared" si="51"/>
        <v>99</v>
      </c>
      <c r="O433" s="56">
        <f t="shared" si="52"/>
        <v>682</v>
      </c>
    </row>
    <row r="434" s="27" customFormat="1" ht="18" customHeight="1" spans="1:15">
      <c r="A434" s="46" t="s">
        <v>1653</v>
      </c>
      <c r="B434" s="47" t="s">
        <v>44</v>
      </c>
      <c r="C434" s="47" t="s">
        <v>1662</v>
      </c>
      <c r="D434" s="48">
        <f t="shared" si="47"/>
        <v>44</v>
      </c>
      <c r="E434" s="48">
        <f t="shared" si="48"/>
        <v>44</v>
      </c>
      <c r="F434" s="48"/>
      <c r="G434" s="48"/>
      <c r="H434" s="48">
        <v>44</v>
      </c>
      <c r="I434" s="55">
        <f t="shared" si="49"/>
        <v>0</v>
      </c>
      <c r="J434" s="55"/>
      <c r="K434" s="55"/>
      <c r="L434" s="55"/>
      <c r="M434" s="56">
        <f t="shared" si="50"/>
        <v>781</v>
      </c>
      <c r="N434" s="56">
        <f t="shared" si="51"/>
        <v>99</v>
      </c>
      <c r="O434" s="56">
        <f t="shared" si="52"/>
        <v>682</v>
      </c>
    </row>
    <row r="435" s="27" customFormat="1" ht="18" customHeight="1" spans="1:15">
      <c r="A435" s="46" t="s">
        <v>1653</v>
      </c>
      <c r="B435" s="47" t="s">
        <v>44</v>
      </c>
      <c r="C435" s="47" t="s">
        <v>1663</v>
      </c>
      <c r="D435" s="48">
        <f t="shared" si="47"/>
        <v>185.3</v>
      </c>
      <c r="E435" s="48">
        <f t="shared" si="48"/>
        <v>185.3</v>
      </c>
      <c r="F435" s="48"/>
      <c r="G435" s="48"/>
      <c r="H435" s="48">
        <v>185.3</v>
      </c>
      <c r="I435" s="55">
        <f t="shared" si="49"/>
        <v>0</v>
      </c>
      <c r="J435" s="55"/>
      <c r="K435" s="55"/>
      <c r="L435" s="55"/>
      <c r="M435" s="56">
        <f t="shared" si="50"/>
        <v>3289.075</v>
      </c>
      <c r="N435" s="56">
        <f t="shared" si="51"/>
        <v>416.925</v>
      </c>
      <c r="O435" s="56">
        <f t="shared" si="52"/>
        <v>2872.15</v>
      </c>
    </row>
    <row r="436" s="27" customFormat="1" ht="18" customHeight="1" spans="1:15">
      <c r="A436" s="46" t="s">
        <v>1653</v>
      </c>
      <c r="B436" s="47" t="s">
        <v>44</v>
      </c>
      <c r="C436" s="47" t="s">
        <v>1664</v>
      </c>
      <c r="D436" s="48">
        <f t="shared" si="47"/>
        <v>198.5</v>
      </c>
      <c r="E436" s="48">
        <f t="shared" si="48"/>
        <v>198.5</v>
      </c>
      <c r="F436" s="48"/>
      <c r="G436" s="48"/>
      <c r="H436" s="48">
        <v>198.5</v>
      </c>
      <c r="I436" s="55">
        <f t="shared" si="49"/>
        <v>0</v>
      </c>
      <c r="J436" s="55"/>
      <c r="K436" s="55"/>
      <c r="L436" s="55"/>
      <c r="M436" s="56">
        <f t="shared" si="50"/>
        <v>3523.375</v>
      </c>
      <c r="N436" s="56">
        <f t="shared" si="51"/>
        <v>446.625</v>
      </c>
      <c r="O436" s="56">
        <f t="shared" si="52"/>
        <v>3076.75</v>
      </c>
    </row>
    <row r="437" s="27" customFormat="1" ht="18" customHeight="1" spans="1:15">
      <c r="A437" s="46" t="s">
        <v>1653</v>
      </c>
      <c r="B437" s="47" t="s">
        <v>44</v>
      </c>
      <c r="C437" s="47" t="s">
        <v>1665</v>
      </c>
      <c r="D437" s="48">
        <f t="shared" si="47"/>
        <v>97.1</v>
      </c>
      <c r="E437" s="48">
        <f t="shared" si="48"/>
        <v>97.1</v>
      </c>
      <c r="F437" s="48"/>
      <c r="G437" s="48"/>
      <c r="H437" s="48">
        <v>97.1</v>
      </c>
      <c r="I437" s="55">
        <f t="shared" si="49"/>
        <v>0</v>
      </c>
      <c r="J437" s="55"/>
      <c r="K437" s="55"/>
      <c r="L437" s="55"/>
      <c r="M437" s="56">
        <f t="shared" si="50"/>
        <v>1723.525</v>
      </c>
      <c r="N437" s="56">
        <f t="shared" si="51"/>
        <v>218.475</v>
      </c>
      <c r="O437" s="56">
        <f t="shared" si="52"/>
        <v>1505.05</v>
      </c>
    </row>
    <row r="438" s="27" customFormat="1" ht="18" customHeight="1" spans="1:15">
      <c r="A438" s="46" t="s">
        <v>1653</v>
      </c>
      <c r="B438" s="47" t="s">
        <v>44</v>
      </c>
      <c r="C438" s="47" t="s">
        <v>1666</v>
      </c>
      <c r="D438" s="48">
        <f t="shared" si="47"/>
        <v>66.1</v>
      </c>
      <c r="E438" s="48">
        <f t="shared" si="48"/>
        <v>66.1</v>
      </c>
      <c r="F438" s="48"/>
      <c r="G438" s="48"/>
      <c r="H438" s="48">
        <v>66.1</v>
      </c>
      <c r="I438" s="55">
        <f t="shared" si="49"/>
        <v>0</v>
      </c>
      <c r="J438" s="55"/>
      <c r="K438" s="55"/>
      <c r="L438" s="55"/>
      <c r="M438" s="56">
        <f t="shared" si="50"/>
        <v>1173.275</v>
      </c>
      <c r="N438" s="56">
        <f t="shared" si="51"/>
        <v>148.725</v>
      </c>
      <c r="O438" s="56">
        <f t="shared" si="52"/>
        <v>1024.55</v>
      </c>
    </row>
    <row r="439" s="27" customFormat="1" ht="18" customHeight="1" spans="1:15">
      <c r="A439" s="46" t="s">
        <v>1653</v>
      </c>
      <c r="B439" s="47" t="s">
        <v>44</v>
      </c>
      <c r="C439" s="47" t="s">
        <v>1667</v>
      </c>
      <c r="D439" s="48">
        <f t="shared" si="47"/>
        <v>88.2</v>
      </c>
      <c r="E439" s="48">
        <f t="shared" si="48"/>
        <v>88.2</v>
      </c>
      <c r="F439" s="48"/>
      <c r="G439" s="48"/>
      <c r="H439" s="48">
        <v>88.2</v>
      </c>
      <c r="I439" s="55">
        <f t="shared" si="49"/>
        <v>0</v>
      </c>
      <c r="J439" s="55"/>
      <c r="K439" s="55"/>
      <c r="L439" s="55"/>
      <c r="M439" s="56">
        <f t="shared" si="50"/>
        <v>1565.55</v>
      </c>
      <c r="N439" s="56">
        <f t="shared" si="51"/>
        <v>198.45</v>
      </c>
      <c r="O439" s="56">
        <f t="shared" si="52"/>
        <v>1367.1</v>
      </c>
    </row>
    <row r="440" s="27" customFormat="1" ht="18" customHeight="1" spans="1:15">
      <c r="A440" s="46" t="s">
        <v>1653</v>
      </c>
      <c r="B440" s="47" t="s">
        <v>44</v>
      </c>
      <c r="C440" s="47" t="s">
        <v>1668</v>
      </c>
      <c r="D440" s="48">
        <f t="shared" si="47"/>
        <v>44.1</v>
      </c>
      <c r="E440" s="48">
        <f t="shared" si="48"/>
        <v>44.1</v>
      </c>
      <c r="F440" s="48"/>
      <c r="G440" s="48"/>
      <c r="H440" s="48">
        <v>44.1</v>
      </c>
      <c r="I440" s="55">
        <f t="shared" si="49"/>
        <v>0</v>
      </c>
      <c r="J440" s="55"/>
      <c r="K440" s="55"/>
      <c r="L440" s="55"/>
      <c r="M440" s="56">
        <f t="shared" si="50"/>
        <v>782.775</v>
      </c>
      <c r="N440" s="56">
        <f t="shared" si="51"/>
        <v>99.225</v>
      </c>
      <c r="O440" s="56">
        <f t="shared" si="52"/>
        <v>683.55</v>
      </c>
    </row>
    <row r="441" s="27" customFormat="1" ht="18" customHeight="1" spans="1:15">
      <c r="A441" s="46" t="s">
        <v>1653</v>
      </c>
      <c r="B441" s="47" t="s">
        <v>44</v>
      </c>
      <c r="C441" s="47" t="s">
        <v>1669</v>
      </c>
      <c r="D441" s="48">
        <f t="shared" si="47"/>
        <v>105.8</v>
      </c>
      <c r="E441" s="48">
        <f t="shared" si="48"/>
        <v>105.8</v>
      </c>
      <c r="F441" s="48"/>
      <c r="G441" s="48"/>
      <c r="H441" s="48">
        <v>105.8</v>
      </c>
      <c r="I441" s="55">
        <f t="shared" si="49"/>
        <v>0</v>
      </c>
      <c r="J441" s="55"/>
      <c r="K441" s="55"/>
      <c r="L441" s="55"/>
      <c r="M441" s="56">
        <f t="shared" si="50"/>
        <v>1877.95</v>
      </c>
      <c r="N441" s="56">
        <f t="shared" si="51"/>
        <v>238.05</v>
      </c>
      <c r="O441" s="56">
        <f t="shared" si="52"/>
        <v>1639.9</v>
      </c>
    </row>
    <row r="442" s="27" customFormat="1" ht="18" customHeight="1" spans="1:15">
      <c r="A442" s="46" t="s">
        <v>1653</v>
      </c>
      <c r="B442" s="47" t="s">
        <v>44</v>
      </c>
      <c r="C442" s="47" t="s">
        <v>1670</v>
      </c>
      <c r="D442" s="48">
        <f t="shared" si="47"/>
        <v>330.9</v>
      </c>
      <c r="E442" s="48">
        <f t="shared" si="48"/>
        <v>330.9</v>
      </c>
      <c r="F442" s="48"/>
      <c r="G442" s="48"/>
      <c r="H442" s="48">
        <v>330.9</v>
      </c>
      <c r="I442" s="55">
        <f t="shared" si="49"/>
        <v>0</v>
      </c>
      <c r="J442" s="55"/>
      <c r="K442" s="55"/>
      <c r="L442" s="55"/>
      <c r="M442" s="56">
        <f t="shared" si="50"/>
        <v>5873.475</v>
      </c>
      <c r="N442" s="56">
        <f t="shared" si="51"/>
        <v>744.525</v>
      </c>
      <c r="O442" s="56">
        <f t="shared" si="52"/>
        <v>5128.95</v>
      </c>
    </row>
    <row r="443" s="27" customFormat="1" ht="18" customHeight="1" spans="1:15">
      <c r="A443" s="46" t="s">
        <v>1653</v>
      </c>
      <c r="B443" s="47" t="s">
        <v>44</v>
      </c>
      <c r="C443" s="47" t="s">
        <v>1671</v>
      </c>
      <c r="D443" s="48">
        <f t="shared" si="47"/>
        <v>141.1</v>
      </c>
      <c r="E443" s="48">
        <f t="shared" si="48"/>
        <v>141.1</v>
      </c>
      <c r="F443" s="48"/>
      <c r="G443" s="48"/>
      <c r="H443" s="48">
        <v>141.1</v>
      </c>
      <c r="I443" s="55">
        <f t="shared" si="49"/>
        <v>0</v>
      </c>
      <c r="J443" s="55"/>
      <c r="K443" s="55"/>
      <c r="L443" s="55"/>
      <c r="M443" s="56">
        <f t="shared" si="50"/>
        <v>2504.525</v>
      </c>
      <c r="N443" s="56">
        <f t="shared" si="51"/>
        <v>317.475</v>
      </c>
      <c r="O443" s="56">
        <f t="shared" si="52"/>
        <v>2187.05</v>
      </c>
    </row>
    <row r="444" s="27" customFormat="1" ht="18" customHeight="1" spans="1:15">
      <c r="A444" s="46" t="s">
        <v>1653</v>
      </c>
      <c r="B444" s="47" t="s">
        <v>44</v>
      </c>
      <c r="C444" s="47" t="s">
        <v>1672</v>
      </c>
      <c r="D444" s="48">
        <f t="shared" si="47"/>
        <v>286.7</v>
      </c>
      <c r="E444" s="48">
        <f t="shared" si="48"/>
        <v>286.7</v>
      </c>
      <c r="F444" s="48"/>
      <c r="G444" s="48"/>
      <c r="H444" s="48">
        <v>286.7</v>
      </c>
      <c r="I444" s="55">
        <f t="shared" si="49"/>
        <v>0</v>
      </c>
      <c r="J444" s="55"/>
      <c r="K444" s="55"/>
      <c r="L444" s="55"/>
      <c r="M444" s="56">
        <f t="shared" si="50"/>
        <v>5088.925</v>
      </c>
      <c r="N444" s="56">
        <f t="shared" si="51"/>
        <v>645.075</v>
      </c>
      <c r="O444" s="56">
        <f t="shared" si="52"/>
        <v>4443.85</v>
      </c>
    </row>
    <row r="445" s="27" customFormat="1" ht="18" customHeight="1" spans="1:15">
      <c r="A445" s="46" t="s">
        <v>1653</v>
      </c>
      <c r="B445" s="47" t="s">
        <v>44</v>
      </c>
      <c r="C445" s="47" t="s">
        <v>1673</v>
      </c>
      <c r="D445" s="48">
        <f t="shared" si="47"/>
        <v>66.1</v>
      </c>
      <c r="E445" s="48">
        <f t="shared" si="48"/>
        <v>66.1</v>
      </c>
      <c r="F445" s="48"/>
      <c r="G445" s="48"/>
      <c r="H445" s="48">
        <v>66.1</v>
      </c>
      <c r="I445" s="55">
        <f t="shared" si="49"/>
        <v>0</v>
      </c>
      <c r="J445" s="55"/>
      <c r="K445" s="55"/>
      <c r="L445" s="55"/>
      <c r="M445" s="56">
        <f t="shared" si="50"/>
        <v>1173.275</v>
      </c>
      <c r="N445" s="56">
        <f t="shared" si="51"/>
        <v>148.725</v>
      </c>
      <c r="O445" s="56">
        <f t="shared" si="52"/>
        <v>1024.55</v>
      </c>
    </row>
    <row r="446" s="27" customFormat="1" ht="18" customHeight="1" spans="1:15">
      <c r="A446" s="46" t="s">
        <v>1653</v>
      </c>
      <c r="B446" s="47" t="s">
        <v>44</v>
      </c>
      <c r="C446" s="47" t="s">
        <v>1674</v>
      </c>
      <c r="D446" s="48">
        <f t="shared" si="47"/>
        <v>52.9</v>
      </c>
      <c r="E446" s="48">
        <f t="shared" si="48"/>
        <v>52.9</v>
      </c>
      <c r="F446" s="48"/>
      <c r="G446" s="48"/>
      <c r="H446" s="48">
        <v>52.9</v>
      </c>
      <c r="I446" s="55">
        <f t="shared" si="49"/>
        <v>0</v>
      </c>
      <c r="J446" s="55"/>
      <c r="K446" s="55"/>
      <c r="L446" s="55"/>
      <c r="M446" s="56">
        <f t="shared" si="50"/>
        <v>938.975</v>
      </c>
      <c r="N446" s="56">
        <f t="shared" si="51"/>
        <v>119.025</v>
      </c>
      <c r="O446" s="56">
        <f t="shared" si="52"/>
        <v>819.95</v>
      </c>
    </row>
    <row r="447" s="27" customFormat="1" ht="18" customHeight="1" spans="1:15">
      <c r="A447" s="46" t="s">
        <v>1653</v>
      </c>
      <c r="B447" s="47" t="s">
        <v>44</v>
      </c>
      <c r="C447" s="47" t="s">
        <v>1675</v>
      </c>
      <c r="D447" s="48">
        <f t="shared" si="47"/>
        <v>66.1</v>
      </c>
      <c r="E447" s="48">
        <f t="shared" si="48"/>
        <v>66.1</v>
      </c>
      <c r="F447" s="48"/>
      <c r="G447" s="48"/>
      <c r="H447" s="48">
        <v>66.1</v>
      </c>
      <c r="I447" s="55">
        <f t="shared" si="49"/>
        <v>0</v>
      </c>
      <c r="J447" s="55"/>
      <c r="K447" s="55"/>
      <c r="L447" s="55"/>
      <c r="M447" s="56">
        <f t="shared" si="50"/>
        <v>1173.275</v>
      </c>
      <c r="N447" s="56">
        <f t="shared" si="51"/>
        <v>148.725</v>
      </c>
      <c r="O447" s="56">
        <f t="shared" si="52"/>
        <v>1024.55</v>
      </c>
    </row>
    <row r="448" s="27" customFormat="1" ht="18" customHeight="1" spans="1:15">
      <c r="A448" s="46" t="s">
        <v>1653</v>
      </c>
      <c r="B448" s="47" t="s">
        <v>44</v>
      </c>
      <c r="C448" s="47" t="s">
        <v>1676</v>
      </c>
      <c r="D448" s="48">
        <f t="shared" si="47"/>
        <v>220.6</v>
      </c>
      <c r="E448" s="48">
        <f t="shared" si="48"/>
        <v>220.6</v>
      </c>
      <c r="F448" s="48"/>
      <c r="G448" s="48"/>
      <c r="H448" s="48">
        <v>220.6</v>
      </c>
      <c r="I448" s="55">
        <f t="shared" si="49"/>
        <v>0</v>
      </c>
      <c r="J448" s="55"/>
      <c r="K448" s="55"/>
      <c r="L448" s="55"/>
      <c r="M448" s="56">
        <f t="shared" si="50"/>
        <v>3915.65</v>
      </c>
      <c r="N448" s="56">
        <f t="shared" si="51"/>
        <v>496.35</v>
      </c>
      <c r="O448" s="56">
        <f t="shared" si="52"/>
        <v>3419.3</v>
      </c>
    </row>
    <row r="449" s="27" customFormat="1" ht="18" customHeight="1" spans="1:15">
      <c r="A449" s="46" t="s">
        <v>1653</v>
      </c>
      <c r="B449" s="47" t="s">
        <v>44</v>
      </c>
      <c r="C449" s="47" t="s">
        <v>1677</v>
      </c>
      <c r="D449" s="48">
        <f t="shared" si="47"/>
        <v>236</v>
      </c>
      <c r="E449" s="48">
        <f t="shared" si="48"/>
        <v>236</v>
      </c>
      <c r="F449" s="48"/>
      <c r="G449" s="48"/>
      <c r="H449" s="48">
        <v>236</v>
      </c>
      <c r="I449" s="55">
        <f t="shared" si="49"/>
        <v>0</v>
      </c>
      <c r="J449" s="55"/>
      <c r="K449" s="55"/>
      <c r="L449" s="55"/>
      <c r="M449" s="56">
        <f t="shared" si="50"/>
        <v>4189</v>
      </c>
      <c r="N449" s="56">
        <f t="shared" si="51"/>
        <v>531</v>
      </c>
      <c r="O449" s="56">
        <f t="shared" si="52"/>
        <v>3658</v>
      </c>
    </row>
    <row r="450" s="27" customFormat="1" ht="18" customHeight="1" spans="1:15">
      <c r="A450" s="46" t="s">
        <v>1653</v>
      </c>
      <c r="B450" s="47" t="s">
        <v>44</v>
      </c>
      <c r="C450" s="47" t="s">
        <v>1678</v>
      </c>
      <c r="D450" s="48">
        <f t="shared" si="47"/>
        <v>176.5</v>
      </c>
      <c r="E450" s="48">
        <f t="shared" si="48"/>
        <v>176.5</v>
      </c>
      <c r="F450" s="48"/>
      <c r="G450" s="48"/>
      <c r="H450" s="48">
        <v>176.5</v>
      </c>
      <c r="I450" s="55">
        <f t="shared" si="49"/>
        <v>0</v>
      </c>
      <c r="J450" s="55"/>
      <c r="K450" s="55"/>
      <c r="L450" s="55"/>
      <c r="M450" s="56">
        <f t="shared" si="50"/>
        <v>3132.875</v>
      </c>
      <c r="N450" s="56">
        <f t="shared" si="51"/>
        <v>397.125</v>
      </c>
      <c r="O450" s="56">
        <f t="shared" si="52"/>
        <v>2735.75</v>
      </c>
    </row>
    <row r="451" s="27" customFormat="1" ht="18" customHeight="1" spans="1:15">
      <c r="A451" s="46" t="s">
        <v>1653</v>
      </c>
      <c r="B451" s="47" t="s">
        <v>44</v>
      </c>
      <c r="C451" s="47" t="s">
        <v>1679</v>
      </c>
      <c r="D451" s="48">
        <f t="shared" si="47"/>
        <v>143.4</v>
      </c>
      <c r="E451" s="48">
        <f t="shared" si="48"/>
        <v>143.4</v>
      </c>
      <c r="F451" s="48"/>
      <c r="G451" s="48"/>
      <c r="H451" s="48">
        <v>143.4</v>
      </c>
      <c r="I451" s="55">
        <f t="shared" si="49"/>
        <v>0</v>
      </c>
      <c r="J451" s="55"/>
      <c r="K451" s="55"/>
      <c r="L451" s="55"/>
      <c r="M451" s="56">
        <f t="shared" si="50"/>
        <v>2545.35</v>
      </c>
      <c r="N451" s="56">
        <f t="shared" si="51"/>
        <v>322.65</v>
      </c>
      <c r="O451" s="56">
        <f t="shared" si="52"/>
        <v>2222.7</v>
      </c>
    </row>
    <row r="452" s="27" customFormat="1" ht="18" customHeight="1" spans="1:15">
      <c r="A452" s="46" t="s">
        <v>1653</v>
      </c>
      <c r="B452" s="47" t="s">
        <v>44</v>
      </c>
      <c r="C452" s="47" t="s">
        <v>1680</v>
      </c>
      <c r="D452" s="48">
        <f t="shared" si="47"/>
        <v>132.4</v>
      </c>
      <c r="E452" s="48">
        <f t="shared" si="48"/>
        <v>132.4</v>
      </c>
      <c r="F452" s="48"/>
      <c r="G452" s="48"/>
      <c r="H452" s="48">
        <v>132.4</v>
      </c>
      <c r="I452" s="55">
        <f t="shared" si="49"/>
        <v>0</v>
      </c>
      <c r="J452" s="55"/>
      <c r="K452" s="55"/>
      <c r="L452" s="55"/>
      <c r="M452" s="56">
        <f t="shared" si="50"/>
        <v>2350.1</v>
      </c>
      <c r="N452" s="56">
        <f t="shared" si="51"/>
        <v>297.9</v>
      </c>
      <c r="O452" s="56">
        <f t="shared" si="52"/>
        <v>2052.2</v>
      </c>
    </row>
    <row r="453" s="27" customFormat="1" ht="18" customHeight="1" spans="1:15">
      <c r="A453" s="46" t="s">
        <v>1653</v>
      </c>
      <c r="B453" s="47" t="s">
        <v>44</v>
      </c>
      <c r="C453" s="47" t="s">
        <v>1681</v>
      </c>
      <c r="D453" s="48">
        <f t="shared" si="47"/>
        <v>220.6</v>
      </c>
      <c r="E453" s="48">
        <f t="shared" si="48"/>
        <v>220.6</v>
      </c>
      <c r="F453" s="48"/>
      <c r="G453" s="48"/>
      <c r="H453" s="48">
        <v>220.6</v>
      </c>
      <c r="I453" s="55">
        <f t="shared" si="49"/>
        <v>0</v>
      </c>
      <c r="J453" s="55"/>
      <c r="K453" s="55"/>
      <c r="L453" s="55"/>
      <c r="M453" s="56">
        <f t="shared" si="50"/>
        <v>3915.65</v>
      </c>
      <c r="N453" s="56">
        <f t="shared" si="51"/>
        <v>496.35</v>
      </c>
      <c r="O453" s="56">
        <f t="shared" si="52"/>
        <v>3419.3</v>
      </c>
    </row>
    <row r="454" s="27" customFormat="1" ht="18" customHeight="1" spans="1:15">
      <c r="A454" s="46" t="s">
        <v>1653</v>
      </c>
      <c r="B454" s="47" t="s">
        <v>44</v>
      </c>
      <c r="C454" s="47" t="s">
        <v>1682</v>
      </c>
      <c r="D454" s="48">
        <f t="shared" si="47"/>
        <v>220.6</v>
      </c>
      <c r="E454" s="48">
        <f t="shared" si="48"/>
        <v>220.6</v>
      </c>
      <c r="F454" s="48"/>
      <c r="G454" s="48"/>
      <c r="H454" s="48">
        <v>220.6</v>
      </c>
      <c r="I454" s="55">
        <f t="shared" si="49"/>
        <v>0</v>
      </c>
      <c r="J454" s="55"/>
      <c r="K454" s="55"/>
      <c r="L454" s="55"/>
      <c r="M454" s="56">
        <f t="shared" si="50"/>
        <v>3915.65</v>
      </c>
      <c r="N454" s="56">
        <f t="shared" si="51"/>
        <v>496.35</v>
      </c>
      <c r="O454" s="56">
        <f t="shared" si="52"/>
        <v>3419.3</v>
      </c>
    </row>
    <row r="455" s="27" customFormat="1" ht="18" customHeight="1" spans="1:15">
      <c r="A455" s="46" t="s">
        <v>1653</v>
      </c>
      <c r="B455" s="47" t="s">
        <v>44</v>
      </c>
      <c r="C455" s="47" t="s">
        <v>1683</v>
      </c>
      <c r="D455" s="48">
        <f t="shared" si="47"/>
        <v>264.7</v>
      </c>
      <c r="E455" s="48">
        <f t="shared" si="48"/>
        <v>264.7</v>
      </c>
      <c r="F455" s="48"/>
      <c r="G455" s="48"/>
      <c r="H455" s="48">
        <v>264.7</v>
      </c>
      <c r="I455" s="55">
        <f t="shared" si="49"/>
        <v>0</v>
      </c>
      <c r="J455" s="55"/>
      <c r="K455" s="55"/>
      <c r="L455" s="55"/>
      <c r="M455" s="56">
        <f t="shared" si="50"/>
        <v>4698.425</v>
      </c>
      <c r="N455" s="56">
        <f t="shared" si="51"/>
        <v>595.575</v>
      </c>
      <c r="O455" s="56">
        <f t="shared" si="52"/>
        <v>4102.85</v>
      </c>
    </row>
    <row r="456" s="27" customFormat="1" ht="18" customHeight="1" spans="1:15">
      <c r="A456" s="46" t="s">
        <v>1653</v>
      </c>
      <c r="B456" s="47" t="s">
        <v>44</v>
      </c>
      <c r="C456" s="47" t="s">
        <v>1684</v>
      </c>
      <c r="D456" s="48">
        <f t="shared" ref="D456:D519" si="53">E456+I456</f>
        <v>105.8</v>
      </c>
      <c r="E456" s="48">
        <f t="shared" ref="E456:E519" si="54">F456+G456+H456</f>
        <v>105.8</v>
      </c>
      <c r="F456" s="48"/>
      <c r="G456" s="48"/>
      <c r="H456" s="48">
        <v>105.8</v>
      </c>
      <c r="I456" s="55">
        <f t="shared" ref="I456:I519" si="55">J456+K456+L456</f>
        <v>0</v>
      </c>
      <c r="J456" s="55"/>
      <c r="K456" s="55"/>
      <c r="L456" s="55"/>
      <c r="M456" s="56">
        <f t="shared" ref="M456:M519" si="56">D456*17.75</f>
        <v>1877.95</v>
      </c>
      <c r="N456" s="56">
        <f t="shared" ref="N456:N519" si="57">D456*2.25</f>
        <v>238.05</v>
      </c>
      <c r="O456" s="56">
        <f t="shared" ref="O456:O519" si="58">M456-N456</f>
        <v>1639.9</v>
      </c>
    </row>
    <row r="457" s="27" customFormat="1" ht="18" customHeight="1" spans="1:15">
      <c r="A457" s="46" t="s">
        <v>1653</v>
      </c>
      <c r="B457" s="47" t="s">
        <v>44</v>
      </c>
      <c r="C457" s="47" t="s">
        <v>1685</v>
      </c>
      <c r="D457" s="48">
        <f t="shared" si="53"/>
        <v>220.6</v>
      </c>
      <c r="E457" s="48">
        <f t="shared" si="54"/>
        <v>220.6</v>
      </c>
      <c r="F457" s="48"/>
      <c r="G457" s="48"/>
      <c r="H457" s="48">
        <v>220.6</v>
      </c>
      <c r="I457" s="55">
        <f t="shared" si="55"/>
        <v>0</v>
      </c>
      <c r="J457" s="55"/>
      <c r="K457" s="55"/>
      <c r="L457" s="55"/>
      <c r="M457" s="56">
        <f t="shared" si="56"/>
        <v>3915.65</v>
      </c>
      <c r="N457" s="56">
        <f t="shared" si="57"/>
        <v>496.35</v>
      </c>
      <c r="O457" s="56">
        <f t="shared" si="58"/>
        <v>3419.3</v>
      </c>
    </row>
    <row r="458" s="27" customFormat="1" ht="18" customHeight="1" spans="1:15">
      <c r="A458" s="46" t="s">
        <v>1653</v>
      </c>
      <c r="B458" s="47" t="s">
        <v>44</v>
      </c>
      <c r="C458" s="47" t="s">
        <v>1686</v>
      </c>
      <c r="D458" s="48">
        <f t="shared" si="53"/>
        <v>176.5</v>
      </c>
      <c r="E458" s="48">
        <f t="shared" si="54"/>
        <v>176.5</v>
      </c>
      <c r="F458" s="48"/>
      <c r="G458" s="48"/>
      <c r="H458" s="48">
        <v>176.5</v>
      </c>
      <c r="I458" s="55">
        <f t="shared" si="55"/>
        <v>0</v>
      </c>
      <c r="J458" s="55"/>
      <c r="K458" s="55"/>
      <c r="L458" s="55"/>
      <c r="M458" s="56">
        <f t="shared" si="56"/>
        <v>3132.875</v>
      </c>
      <c r="N458" s="56">
        <f t="shared" si="57"/>
        <v>397.125</v>
      </c>
      <c r="O458" s="56">
        <f t="shared" si="58"/>
        <v>2735.75</v>
      </c>
    </row>
    <row r="459" s="27" customFormat="1" ht="18" customHeight="1" spans="1:15">
      <c r="A459" s="46" t="s">
        <v>1653</v>
      </c>
      <c r="B459" s="47" t="s">
        <v>44</v>
      </c>
      <c r="C459" s="47" t="s">
        <v>1687</v>
      </c>
      <c r="D459" s="48">
        <f t="shared" si="53"/>
        <v>196.3</v>
      </c>
      <c r="E459" s="48">
        <f t="shared" si="54"/>
        <v>196.3</v>
      </c>
      <c r="F459" s="48"/>
      <c r="G459" s="48"/>
      <c r="H459" s="48">
        <v>196.3</v>
      </c>
      <c r="I459" s="55">
        <f t="shared" si="55"/>
        <v>0</v>
      </c>
      <c r="J459" s="55"/>
      <c r="K459" s="55"/>
      <c r="L459" s="55"/>
      <c r="M459" s="56">
        <f t="shared" si="56"/>
        <v>3484.325</v>
      </c>
      <c r="N459" s="56">
        <f t="shared" si="57"/>
        <v>441.675</v>
      </c>
      <c r="O459" s="56">
        <f t="shared" si="58"/>
        <v>3042.65</v>
      </c>
    </row>
    <row r="460" s="27" customFormat="1" ht="18" customHeight="1" spans="1:15">
      <c r="A460" s="46" t="s">
        <v>1653</v>
      </c>
      <c r="B460" s="47" t="s">
        <v>44</v>
      </c>
      <c r="C460" s="47" t="s">
        <v>1688</v>
      </c>
      <c r="D460" s="48">
        <f t="shared" si="53"/>
        <v>44.1</v>
      </c>
      <c r="E460" s="48">
        <f t="shared" si="54"/>
        <v>44.1</v>
      </c>
      <c r="F460" s="48"/>
      <c r="G460" s="48"/>
      <c r="H460" s="48">
        <v>44.1</v>
      </c>
      <c r="I460" s="55">
        <f t="shared" si="55"/>
        <v>0</v>
      </c>
      <c r="J460" s="55"/>
      <c r="K460" s="55"/>
      <c r="L460" s="55"/>
      <c r="M460" s="56">
        <f t="shared" si="56"/>
        <v>782.775</v>
      </c>
      <c r="N460" s="56">
        <f t="shared" si="57"/>
        <v>99.225</v>
      </c>
      <c r="O460" s="56">
        <f t="shared" si="58"/>
        <v>683.55</v>
      </c>
    </row>
    <row r="461" s="27" customFormat="1" ht="18" customHeight="1" spans="1:15">
      <c r="A461" s="46" t="s">
        <v>1653</v>
      </c>
      <c r="B461" s="47" t="s">
        <v>44</v>
      </c>
      <c r="C461" s="47" t="s">
        <v>1689</v>
      </c>
      <c r="D461" s="48">
        <f t="shared" si="53"/>
        <v>141.2</v>
      </c>
      <c r="E461" s="48">
        <f t="shared" si="54"/>
        <v>141.2</v>
      </c>
      <c r="F461" s="48"/>
      <c r="G461" s="48"/>
      <c r="H461" s="48">
        <v>141.2</v>
      </c>
      <c r="I461" s="55">
        <f t="shared" si="55"/>
        <v>0</v>
      </c>
      <c r="J461" s="55"/>
      <c r="K461" s="55"/>
      <c r="L461" s="55"/>
      <c r="M461" s="56">
        <f t="shared" si="56"/>
        <v>2506.3</v>
      </c>
      <c r="N461" s="56">
        <f t="shared" si="57"/>
        <v>317.7</v>
      </c>
      <c r="O461" s="56">
        <f t="shared" si="58"/>
        <v>2188.6</v>
      </c>
    </row>
    <row r="462" s="27" customFormat="1" ht="18" customHeight="1" spans="1:15">
      <c r="A462" s="46" t="s">
        <v>1653</v>
      </c>
      <c r="B462" s="47" t="s">
        <v>44</v>
      </c>
      <c r="C462" s="47" t="s">
        <v>1690</v>
      </c>
      <c r="D462" s="48">
        <f t="shared" si="53"/>
        <v>220.6</v>
      </c>
      <c r="E462" s="48">
        <f t="shared" si="54"/>
        <v>220.6</v>
      </c>
      <c r="F462" s="48"/>
      <c r="G462" s="48"/>
      <c r="H462" s="48">
        <v>220.6</v>
      </c>
      <c r="I462" s="55">
        <f t="shared" si="55"/>
        <v>0</v>
      </c>
      <c r="J462" s="55"/>
      <c r="K462" s="55"/>
      <c r="L462" s="55"/>
      <c r="M462" s="56">
        <f t="shared" si="56"/>
        <v>3915.65</v>
      </c>
      <c r="N462" s="56">
        <f t="shared" si="57"/>
        <v>496.35</v>
      </c>
      <c r="O462" s="56">
        <f t="shared" si="58"/>
        <v>3419.3</v>
      </c>
    </row>
    <row r="463" s="27" customFormat="1" ht="18" customHeight="1" spans="1:15">
      <c r="A463" s="46" t="s">
        <v>1653</v>
      </c>
      <c r="B463" s="47" t="s">
        <v>44</v>
      </c>
      <c r="C463" s="47" t="s">
        <v>1691</v>
      </c>
      <c r="D463" s="48">
        <f t="shared" si="53"/>
        <v>132.3</v>
      </c>
      <c r="E463" s="48">
        <f t="shared" si="54"/>
        <v>132.3</v>
      </c>
      <c r="F463" s="48"/>
      <c r="G463" s="48"/>
      <c r="H463" s="48">
        <v>132.3</v>
      </c>
      <c r="I463" s="55">
        <f t="shared" si="55"/>
        <v>0</v>
      </c>
      <c r="J463" s="55"/>
      <c r="K463" s="55"/>
      <c r="L463" s="55"/>
      <c r="M463" s="56">
        <f t="shared" si="56"/>
        <v>2348.325</v>
      </c>
      <c r="N463" s="56">
        <f t="shared" si="57"/>
        <v>297.675</v>
      </c>
      <c r="O463" s="56">
        <f t="shared" si="58"/>
        <v>2050.65</v>
      </c>
    </row>
    <row r="464" s="27" customFormat="1" ht="18" customHeight="1" spans="1:15">
      <c r="A464" s="46" t="s">
        <v>1653</v>
      </c>
      <c r="B464" s="47" t="s">
        <v>44</v>
      </c>
      <c r="C464" s="47" t="s">
        <v>1692</v>
      </c>
      <c r="D464" s="48">
        <f t="shared" si="53"/>
        <v>132.3</v>
      </c>
      <c r="E464" s="48">
        <f t="shared" si="54"/>
        <v>132.3</v>
      </c>
      <c r="F464" s="48"/>
      <c r="G464" s="48"/>
      <c r="H464" s="48">
        <v>132.3</v>
      </c>
      <c r="I464" s="55">
        <f t="shared" si="55"/>
        <v>0</v>
      </c>
      <c r="J464" s="55"/>
      <c r="K464" s="55"/>
      <c r="L464" s="55"/>
      <c r="M464" s="56">
        <f t="shared" si="56"/>
        <v>2348.325</v>
      </c>
      <c r="N464" s="56">
        <f t="shared" si="57"/>
        <v>297.675</v>
      </c>
      <c r="O464" s="56">
        <f t="shared" si="58"/>
        <v>2050.65</v>
      </c>
    </row>
    <row r="465" s="27" customFormat="1" ht="18" customHeight="1" spans="1:15">
      <c r="A465" s="50" t="s">
        <v>1653</v>
      </c>
      <c r="B465" s="51" t="s">
        <v>44</v>
      </c>
      <c r="C465" s="51" t="s">
        <v>1693</v>
      </c>
      <c r="D465" s="52">
        <f t="shared" si="53"/>
        <v>132.4</v>
      </c>
      <c r="E465" s="52">
        <f t="shared" si="54"/>
        <v>132.4</v>
      </c>
      <c r="F465" s="52"/>
      <c r="G465" s="52"/>
      <c r="H465" s="52">
        <v>132.4</v>
      </c>
      <c r="I465" s="57">
        <f t="shared" si="55"/>
        <v>0</v>
      </c>
      <c r="J465" s="57"/>
      <c r="K465" s="57"/>
      <c r="L465" s="57"/>
      <c r="M465" s="56">
        <f t="shared" si="56"/>
        <v>2350.1</v>
      </c>
      <c r="N465" s="58">
        <f t="shared" si="57"/>
        <v>297.9</v>
      </c>
      <c r="O465" s="58">
        <f t="shared" si="58"/>
        <v>2052.2</v>
      </c>
    </row>
    <row r="466" s="27" customFormat="1" ht="18" customHeight="1" spans="1:15">
      <c r="A466" s="46" t="s">
        <v>1653</v>
      </c>
      <c r="B466" s="47" t="s">
        <v>44</v>
      </c>
      <c r="C466" s="47" t="s">
        <v>1694</v>
      </c>
      <c r="D466" s="48">
        <f t="shared" si="53"/>
        <v>66.1</v>
      </c>
      <c r="E466" s="48">
        <f t="shared" si="54"/>
        <v>66.1</v>
      </c>
      <c r="F466" s="48"/>
      <c r="G466" s="48"/>
      <c r="H466" s="48">
        <v>66.1</v>
      </c>
      <c r="I466" s="55">
        <f t="shared" si="55"/>
        <v>0</v>
      </c>
      <c r="J466" s="55"/>
      <c r="K466" s="55"/>
      <c r="L466" s="55"/>
      <c r="M466" s="56">
        <f t="shared" si="56"/>
        <v>1173.275</v>
      </c>
      <c r="N466" s="56">
        <f t="shared" si="57"/>
        <v>148.725</v>
      </c>
      <c r="O466" s="56">
        <f t="shared" si="58"/>
        <v>1024.55</v>
      </c>
    </row>
    <row r="467" s="27" customFormat="1" ht="18" customHeight="1" spans="1:15">
      <c r="A467" s="46" t="s">
        <v>1653</v>
      </c>
      <c r="B467" s="47" t="s">
        <v>44</v>
      </c>
      <c r="C467" s="47" t="s">
        <v>1695</v>
      </c>
      <c r="D467" s="48">
        <f t="shared" si="53"/>
        <v>110.3</v>
      </c>
      <c r="E467" s="48">
        <f t="shared" si="54"/>
        <v>110.3</v>
      </c>
      <c r="F467" s="48"/>
      <c r="G467" s="48"/>
      <c r="H467" s="48">
        <v>110.3</v>
      </c>
      <c r="I467" s="55">
        <f t="shared" si="55"/>
        <v>0</v>
      </c>
      <c r="J467" s="55"/>
      <c r="K467" s="55"/>
      <c r="L467" s="55"/>
      <c r="M467" s="56">
        <f t="shared" si="56"/>
        <v>1957.825</v>
      </c>
      <c r="N467" s="56">
        <f t="shared" si="57"/>
        <v>248.175</v>
      </c>
      <c r="O467" s="56">
        <f t="shared" si="58"/>
        <v>1709.65</v>
      </c>
    </row>
    <row r="468" s="27" customFormat="1" ht="18" customHeight="1" spans="1:15">
      <c r="A468" s="46" t="s">
        <v>1653</v>
      </c>
      <c r="B468" s="47" t="s">
        <v>44</v>
      </c>
      <c r="C468" s="47" t="s">
        <v>1696</v>
      </c>
      <c r="D468" s="48">
        <f t="shared" si="53"/>
        <v>176.5</v>
      </c>
      <c r="E468" s="48">
        <f t="shared" si="54"/>
        <v>176.5</v>
      </c>
      <c r="F468" s="49"/>
      <c r="G468" s="48"/>
      <c r="H468" s="48">
        <v>176.5</v>
      </c>
      <c r="I468" s="55">
        <f t="shared" si="55"/>
        <v>0</v>
      </c>
      <c r="J468" s="55"/>
      <c r="K468" s="55"/>
      <c r="L468" s="55"/>
      <c r="M468" s="56">
        <f t="shared" si="56"/>
        <v>3132.875</v>
      </c>
      <c r="N468" s="56">
        <f t="shared" si="57"/>
        <v>397.125</v>
      </c>
      <c r="O468" s="56">
        <f t="shared" si="58"/>
        <v>2735.75</v>
      </c>
    </row>
    <row r="469" s="27" customFormat="1" ht="18" customHeight="1" spans="1:15">
      <c r="A469" s="46" t="s">
        <v>1653</v>
      </c>
      <c r="B469" s="47" t="s">
        <v>44</v>
      </c>
      <c r="C469" s="47" t="s">
        <v>1697</v>
      </c>
      <c r="D469" s="48">
        <f t="shared" si="53"/>
        <v>110.3</v>
      </c>
      <c r="E469" s="48">
        <f t="shared" si="54"/>
        <v>110.3</v>
      </c>
      <c r="F469" s="48"/>
      <c r="G469" s="48"/>
      <c r="H469" s="48">
        <v>110.3</v>
      </c>
      <c r="I469" s="55">
        <f t="shared" si="55"/>
        <v>0</v>
      </c>
      <c r="J469" s="55"/>
      <c r="K469" s="55"/>
      <c r="L469" s="55"/>
      <c r="M469" s="56">
        <f t="shared" si="56"/>
        <v>1957.825</v>
      </c>
      <c r="N469" s="56">
        <f t="shared" si="57"/>
        <v>248.175</v>
      </c>
      <c r="O469" s="56">
        <f t="shared" si="58"/>
        <v>1709.65</v>
      </c>
    </row>
    <row r="470" s="27" customFormat="1" ht="18" customHeight="1" spans="1:15">
      <c r="A470" s="46" t="s">
        <v>1653</v>
      </c>
      <c r="B470" s="47" t="s">
        <v>44</v>
      </c>
      <c r="C470" s="47" t="s">
        <v>1698</v>
      </c>
      <c r="D470" s="48">
        <f t="shared" si="53"/>
        <v>176.5</v>
      </c>
      <c r="E470" s="48">
        <f t="shared" si="54"/>
        <v>176.5</v>
      </c>
      <c r="F470" s="48"/>
      <c r="G470" s="48"/>
      <c r="H470" s="48">
        <v>176.5</v>
      </c>
      <c r="I470" s="55">
        <f t="shared" si="55"/>
        <v>0</v>
      </c>
      <c r="J470" s="55"/>
      <c r="K470" s="55"/>
      <c r="L470" s="55"/>
      <c r="M470" s="56">
        <f t="shared" si="56"/>
        <v>3132.875</v>
      </c>
      <c r="N470" s="56">
        <f t="shared" si="57"/>
        <v>397.125</v>
      </c>
      <c r="O470" s="56">
        <f t="shared" si="58"/>
        <v>2735.75</v>
      </c>
    </row>
    <row r="471" s="27" customFormat="1" ht="18" customHeight="1" spans="1:15">
      <c r="A471" s="46" t="s">
        <v>1653</v>
      </c>
      <c r="B471" s="47" t="s">
        <v>44</v>
      </c>
      <c r="C471" s="47" t="s">
        <v>1699</v>
      </c>
      <c r="D471" s="48">
        <f t="shared" si="53"/>
        <v>44.1</v>
      </c>
      <c r="E471" s="48">
        <f t="shared" si="54"/>
        <v>44.1</v>
      </c>
      <c r="F471" s="48"/>
      <c r="G471" s="48"/>
      <c r="H471" s="48">
        <v>44.1</v>
      </c>
      <c r="I471" s="55">
        <f t="shared" si="55"/>
        <v>0</v>
      </c>
      <c r="J471" s="55"/>
      <c r="K471" s="55"/>
      <c r="L471" s="55"/>
      <c r="M471" s="56">
        <f t="shared" si="56"/>
        <v>782.775</v>
      </c>
      <c r="N471" s="56">
        <f t="shared" si="57"/>
        <v>99.225</v>
      </c>
      <c r="O471" s="56">
        <f t="shared" si="58"/>
        <v>683.55</v>
      </c>
    </row>
    <row r="472" s="27" customFormat="1" ht="18" customHeight="1" spans="1:15">
      <c r="A472" s="46" t="s">
        <v>1653</v>
      </c>
      <c r="B472" s="47" t="s">
        <v>58</v>
      </c>
      <c r="C472" s="47" t="s">
        <v>1700</v>
      </c>
      <c r="D472" s="48">
        <f t="shared" si="53"/>
        <v>245.3</v>
      </c>
      <c r="E472" s="48">
        <f t="shared" si="54"/>
        <v>245.3</v>
      </c>
      <c r="F472" s="48"/>
      <c r="G472" s="48"/>
      <c r="H472" s="48">
        <v>245.3</v>
      </c>
      <c r="I472" s="55">
        <f t="shared" si="55"/>
        <v>0</v>
      </c>
      <c r="J472" s="55"/>
      <c r="K472" s="55"/>
      <c r="L472" s="55"/>
      <c r="M472" s="56">
        <f t="shared" si="56"/>
        <v>4354.075</v>
      </c>
      <c r="N472" s="56">
        <f t="shared" si="57"/>
        <v>551.925</v>
      </c>
      <c r="O472" s="56">
        <f t="shared" si="58"/>
        <v>3802.15</v>
      </c>
    </row>
    <row r="473" s="27" customFormat="1" ht="18" customHeight="1" spans="1:15">
      <c r="A473" s="46" t="s">
        <v>1653</v>
      </c>
      <c r="B473" s="47" t="s">
        <v>58</v>
      </c>
      <c r="C473" s="47" t="s">
        <v>1701</v>
      </c>
      <c r="D473" s="48">
        <f t="shared" si="53"/>
        <v>184</v>
      </c>
      <c r="E473" s="48">
        <f t="shared" si="54"/>
        <v>184</v>
      </c>
      <c r="F473" s="48"/>
      <c r="G473" s="48"/>
      <c r="H473" s="48">
        <v>184</v>
      </c>
      <c r="I473" s="55">
        <f t="shared" si="55"/>
        <v>0</v>
      </c>
      <c r="J473" s="55"/>
      <c r="K473" s="55"/>
      <c r="L473" s="55"/>
      <c r="M473" s="56">
        <f t="shared" si="56"/>
        <v>3266</v>
      </c>
      <c r="N473" s="56">
        <f t="shared" si="57"/>
        <v>414</v>
      </c>
      <c r="O473" s="56">
        <f t="shared" si="58"/>
        <v>2852</v>
      </c>
    </row>
    <row r="474" s="27" customFormat="1" ht="18" customHeight="1" spans="1:15">
      <c r="A474" s="46" t="s">
        <v>1653</v>
      </c>
      <c r="B474" s="47" t="s">
        <v>58</v>
      </c>
      <c r="C474" s="47" t="s">
        <v>1702</v>
      </c>
      <c r="D474" s="48">
        <f t="shared" si="53"/>
        <v>306.7</v>
      </c>
      <c r="E474" s="48">
        <f t="shared" si="54"/>
        <v>306.7</v>
      </c>
      <c r="F474" s="48"/>
      <c r="G474" s="48"/>
      <c r="H474" s="48">
        <v>306.7</v>
      </c>
      <c r="I474" s="55">
        <f t="shared" si="55"/>
        <v>0</v>
      </c>
      <c r="J474" s="55"/>
      <c r="K474" s="55"/>
      <c r="L474" s="55"/>
      <c r="M474" s="56">
        <f t="shared" si="56"/>
        <v>5443.925</v>
      </c>
      <c r="N474" s="56">
        <f t="shared" si="57"/>
        <v>690.075</v>
      </c>
      <c r="O474" s="56">
        <f t="shared" si="58"/>
        <v>4753.85</v>
      </c>
    </row>
    <row r="475" s="27" customFormat="1" ht="18" customHeight="1" spans="1:15">
      <c r="A475" s="46" t="s">
        <v>1653</v>
      </c>
      <c r="B475" s="47" t="s">
        <v>58</v>
      </c>
      <c r="C475" s="47" t="s">
        <v>1703</v>
      </c>
      <c r="D475" s="48">
        <f t="shared" si="53"/>
        <v>306.7</v>
      </c>
      <c r="E475" s="48">
        <f t="shared" si="54"/>
        <v>306.7</v>
      </c>
      <c r="F475" s="48"/>
      <c r="G475" s="48"/>
      <c r="H475" s="48">
        <v>306.7</v>
      </c>
      <c r="I475" s="55">
        <f t="shared" si="55"/>
        <v>0</v>
      </c>
      <c r="J475" s="55"/>
      <c r="K475" s="55"/>
      <c r="L475" s="55"/>
      <c r="M475" s="56">
        <f t="shared" si="56"/>
        <v>5443.925</v>
      </c>
      <c r="N475" s="56">
        <f t="shared" si="57"/>
        <v>690.075</v>
      </c>
      <c r="O475" s="56">
        <f t="shared" si="58"/>
        <v>4753.85</v>
      </c>
    </row>
    <row r="476" s="27" customFormat="1" ht="18" customHeight="1" spans="1:15">
      <c r="A476" s="46" t="s">
        <v>1653</v>
      </c>
      <c r="B476" s="47" t="s">
        <v>58</v>
      </c>
      <c r="C476" s="47" t="s">
        <v>1704</v>
      </c>
      <c r="D476" s="48">
        <f t="shared" si="53"/>
        <v>306.7</v>
      </c>
      <c r="E476" s="48">
        <f t="shared" si="54"/>
        <v>306.7</v>
      </c>
      <c r="F476" s="48"/>
      <c r="G476" s="48"/>
      <c r="H476" s="48">
        <v>306.7</v>
      </c>
      <c r="I476" s="55">
        <f t="shared" si="55"/>
        <v>0</v>
      </c>
      <c r="J476" s="55"/>
      <c r="K476" s="55"/>
      <c r="L476" s="55"/>
      <c r="M476" s="56">
        <f t="shared" si="56"/>
        <v>5443.925</v>
      </c>
      <c r="N476" s="56">
        <f t="shared" si="57"/>
        <v>690.075</v>
      </c>
      <c r="O476" s="56">
        <f t="shared" si="58"/>
        <v>4753.85</v>
      </c>
    </row>
    <row r="477" s="27" customFormat="1" ht="18" customHeight="1" spans="1:15">
      <c r="A477" s="46" t="s">
        <v>1653</v>
      </c>
      <c r="B477" s="47" t="s">
        <v>58</v>
      </c>
      <c r="C477" s="47" t="s">
        <v>1705</v>
      </c>
      <c r="D477" s="48">
        <f t="shared" si="53"/>
        <v>245.3</v>
      </c>
      <c r="E477" s="48">
        <f t="shared" si="54"/>
        <v>245.3</v>
      </c>
      <c r="F477" s="48"/>
      <c r="G477" s="48"/>
      <c r="H477" s="48">
        <v>245.3</v>
      </c>
      <c r="I477" s="55">
        <f t="shared" si="55"/>
        <v>0</v>
      </c>
      <c r="J477" s="55"/>
      <c r="K477" s="55"/>
      <c r="L477" s="55"/>
      <c r="M477" s="56">
        <f t="shared" si="56"/>
        <v>4354.075</v>
      </c>
      <c r="N477" s="56">
        <f t="shared" si="57"/>
        <v>551.925</v>
      </c>
      <c r="O477" s="56">
        <f t="shared" si="58"/>
        <v>3802.15</v>
      </c>
    </row>
    <row r="478" s="27" customFormat="1" ht="18" customHeight="1" spans="1:15">
      <c r="A478" s="46" t="s">
        <v>1653</v>
      </c>
      <c r="B478" s="47" t="s">
        <v>58</v>
      </c>
      <c r="C478" s="47" t="s">
        <v>1385</v>
      </c>
      <c r="D478" s="48">
        <f t="shared" si="53"/>
        <v>61.3</v>
      </c>
      <c r="E478" s="48">
        <f t="shared" si="54"/>
        <v>61.3</v>
      </c>
      <c r="F478" s="48"/>
      <c r="G478" s="48"/>
      <c r="H478" s="48">
        <v>61.3</v>
      </c>
      <c r="I478" s="55">
        <f t="shared" si="55"/>
        <v>0</v>
      </c>
      <c r="J478" s="55"/>
      <c r="K478" s="55"/>
      <c r="L478" s="55"/>
      <c r="M478" s="56">
        <f t="shared" si="56"/>
        <v>1088.075</v>
      </c>
      <c r="N478" s="56">
        <f t="shared" si="57"/>
        <v>137.925</v>
      </c>
      <c r="O478" s="56">
        <f t="shared" si="58"/>
        <v>950.15</v>
      </c>
    </row>
    <row r="479" s="27" customFormat="1" ht="18" customHeight="1" spans="1:15">
      <c r="A479" s="46" t="s">
        <v>1653</v>
      </c>
      <c r="B479" s="47" t="s">
        <v>58</v>
      </c>
      <c r="C479" s="47" t="s">
        <v>1706</v>
      </c>
      <c r="D479" s="48">
        <f t="shared" si="53"/>
        <v>122.7</v>
      </c>
      <c r="E479" s="48">
        <f t="shared" si="54"/>
        <v>122.7</v>
      </c>
      <c r="F479" s="48"/>
      <c r="G479" s="48"/>
      <c r="H479" s="48">
        <v>122.7</v>
      </c>
      <c r="I479" s="55">
        <f t="shared" si="55"/>
        <v>0</v>
      </c>
      <c r="J479" s="55"/>
      <c r="K479" s="55"/>
      <c r="L479" s="55"/>
      <c r="M479" s="56">
        <f t="shared" si="56"/>
        <v>2177.925</v>
      </c>
      <c r="N479" s="56">
        <f t="shared" si="57"/>
        <v>276.075</v>
      </c>
      <c r="O479" s="56">
        <f t="shared" si="58"/>
        <v>1901.85</v>
      </c>
    </row>
    <row r="480" s="27" customFormat="1" ht="18" customHeight="1" spans="1:15">
      <c r="A480" s="46" t="s">
        <v>1653</v>
      </c>
      <c r="B480" s="47" t="s">
        <v>58</v>
      </c>
      <c r="C480" s="47" t="s">
        <v>1707</v>
      </c>
      <c r="D480" s="48">
        <f t="shared" si="53"/>
        <v>61.3</v>
      </c>
      <c r="E480" s="48">
        <f t="shared" si="54"/>
        <v>61.3</v>
      </c>
      <c r="F480" s="48"/>
      <c r="G480" s="48"/>
      <c r="H480" s="48">
        <v>61.3</v>
      </c>
      <c r="I480" s="55">
        <f t="shared" si="55"/>
        <v>0</v>
      </c>
      <c r="J480" s="55"/>
      <c r="K480" s="55"/>
      <c r="L480" s="55"/>
      <c r="M480" s="56">
        <f t="shared" si="56"/>
        <v>1088.075</v>
      </c>
      <c r="N480" s="56">
        <f t="shared" si="57"/>
        <v>137.925</v>
      </c>
      <c r="O480" s="56">
        <f t="shared" si="58"/>
        <v>950.15</v>
      </c>
    </row>
    <row r="481" s="27" customFormat="1" ht="18" customHeight="1" spans="1:15">
      <c r="A481" s="46" t="s">
        <v>1653</v>
      </c>
      <c r="B481" s="47" t="s">
        <v>58</v>
      </c>
      <c r="C481" s="47" t="s">
        <v>1708</v>
      </c>
      <c r="D481" s="48">
        <f t="shared" si="53"/>
        <v>61.3</v>
      </c>
      <c r="E481" s="48">
        <f t="shared" si="54"/>
        <v>61.3</v>
      </c>
      <c r="F481" s="48"/>
      <c r="G481" s="48"/>
      <c r="H481" s="48">
        <v>61.3</v>
      </c>
      <c r="I481" s="55">
        <f t="shared" si="55"/>
        <v>0</v>
      </c>
      <c r="J481" s="55"/>
      <c r="K481" s="55"/>
      <c r="L481" s="55"/>
      <c r="M481" s="56">
        <f t="shared" si="56"/>
        <v>1088.075</v>
      </c>
      <c r="N481" s="56">
        <f t="shared" si="57"/>
        <v>137.925</v>
      </c>
      <c r="O481" s="56">
        <f t="shared" si="58"/>
        <v>950.15</v>
      </c>
    </row>
    <row r="482" s="27" customFormat="1" ht="18" customHeight="1" spans="1:15">
      <c r="A482" s="46" t="s">
        <v>1653</v>
      </c>
      <c r="B482" s="47" t="s">
        <v>58</v>
      </c>
      <c r="C482" s="47" t="s">
        <v>1709</v>
      </c>
      <c r="D482" s="48">
        <f t="shared" si="53"/>
        <v>286.2</v>
      </c>
      <c r="E482" s="48">
        <f t="shared" si="54"/>
        <v>286.2</v>
      </c>
      <c r="F482" s="48"/>
      <c r="G482" s="48"/>
      <c r="H482" s="48">
        <v>286.2</v>
      </c>
      <c r="I482" s="55">
        <f t="shared" si="55"/>
        <v>0</v>
      </c>
      <c r="J482" s="55"/>
      <c r="K482" s="55"/>
      <c r="L482" s="55"/>
      <c r="M482" s="56">
        <f t="shared" si="56"/>
        <v>5080.05</v>
      </c>
      <c r="N482" s="56">
        <f t="shared" si="57"/>
        <v>643.95</v>
      </c>
      <c r="O482" s="56">
        <f t="shared" si="58"/>
        <v>4436.1</v>
      </c>
    </row>
    <row r="483" s="27" customFormat="1" ht="18" customHeight="1" spans="1:15">
      <c r="A483" s="46" t="s">
        <v>1653</v>
      </c>
      <c r="B483" s="47" t="s">
        <v>58</v>
      </c>
      <c r="C483" s="47" t="s">
        <v>1710</v>
      </c>
      <c r="D483" s="48">
        <f t="shared" si="53"/>
        <v>490.6</v>
      </c>
      <c r="E483" s="48">
        <f t="shared" si="54"/>
        <v>490.6</v>
      </c>
      <c r="F483" s="48"/>
      <c r="G483" s="48"/>
      <c r="H483" s="48">
        <v>490.6</v>
      </c>
      <c r="I483" s="55">
        <f t="shared" si="55"/>
        <v>0</v>
      </c>
      <c r="J483" s="55"/>
      <c r="K483" s="55"/>
      <c r="L483" s="55"/>
      <c r="M483" s="56">
        <f t="shared" si="56"/>
        <v>8708.15</v>
      </c>
      <c r="N483" s="56">
        <f t="shared" si="57"/>
        <v>1103.85</v>
      </c>
      <c r="O483" s="56">
        <f t="shared" si="58"/>
        <v>7604.3</v>
      </c>
    </row>
    <row r="484" s="27" customFormat="1" ht="18" customHeight="1" spans="1:15">
      <c r="A484" s="46" t="s">
        <v>1653</v>
      </c>
      <c r="B484" s="47" t="s">
        <v>58</v>
      </c>
      <c r="C484" s="47" t="s">
        <v>1711</v>
      </c>
      <c r="D484" s="48">
        <f t="shared" si="53"/>
        <v>61.3</v>
      </c>
      <c r="E484" s="48">
        <f t="shared" si="54"/>
        <v>61.3</v>
      </c>
      <c r="F484" s="48"/>
      <c r="G484" s="48"/>
      <c r="H484" s="48">
        <v>61.3</v>
      </c>
      <c r="I484" s="55">
        <f t="shared" si="55"/>
        <v>0</v>
      </c>
      <c r="J484" s="55"/>
      <c r="K484" s="55"/>
      <c r="L484" s="55"/>
      <c r="M484" s="56">
        <f t="shared" si="56"/>
        <v>1088.075</v>
      </c>
      <c r="N484" s="56">
        <f t="shared" si="57"/>
        <v>137.925</v>
      </c>
      <c r="O484" s="56">
        <f t="shared" si="58"/>
        <v>950.15</v>
      </c>
    </row>
    <row r="485" s="27" customFormat="1" ht="18" customHeight="1" spans="1:15">
      <c r="A485" s="46" t="s">
        <v>1653</v>
      </c>
      <c r="B485" s="47" t="s">
        <v>58</v>
      </c>
      <c r="C485" s="47" t="s">
        <v>1712</v>
      </c>
      <c r="D485" s="48">
        <f t="shared" si="53"/>
        <v>306.7</v>
      </c>
      <c r="E485" s="48">
        <f t="shared" si="54"/>
        <v>306.7</v>
      </c>
      <c r="F485" s="48"/>
      <c r="G485" s="48"/>
      <c r="H485" s="48">
        <v>306.7</v>
      </c>
      <c r="I485" s="55">
        <f t="shared" si="55"/>
        <v>0</v>
      </c>
      <c r="J485" s="55"/>
      <c r="K485" s="55"/>
      <c r="L485" s="55"/>
      <c r="M485" s="56">
        <f t="shared" si="56"/>
        <v>5443.925</v>
      </c>
      <c r="N485" s="56">
        <f t="shared" si="57"/>
        <v>690.075</v>
      </c>
      <c r="O485" s="56">
        <f t="shared" si="58"/>
        <v>4753.85</v>
      </c>
    </row>
    <row r="486" s="27" customFormat="1" ht="18" customHeight="1" spans="1:15">
      <c r="A486" s="46" t="s">
        <v>1653</v>
      </c>
      <c r="B486" s="47" t="s">
        <v>58</v>
      </c>
      <c r="C486" s="47" t="s">
        <v>1713</v>
      </c>
      <c r="D486" s="48">
        <f t="shared" si="53"/>
        <v>368.1</v>
      </c>
      <c r="E486" s="48">
        <f t="shared" si="54"/>
        <v>368.1</v>
      </c>
      <c r="F486" s="48"/>
      <c r="G486" s="48"/>
      <c r="H486" s="48">
        <v>368.1</v>
      </c>
      <c r="I486" s="55">
        <f t="shared" si="55"/>
        <v>0</v>
      </c>
      <c r="J486" s="55"/>
      <c r="K486" s="55"/>
      <c r="L486" s="55"/>
      <c r="M486" s="56">
        <f t="shared" si="56"/>
        <v>6533.775</v>
      </c>
      <c r="N486" s="56">
        <f t="shared" si="57"/>
        <v>828.225</v>
      </c>
      <c r="O486" s="56">
        <f t="shared" si="58"/>
        <v>5705.55</v>
      </c>
    </row>
    <row r="487" s="27" customFormat="1" ht="18" customHeight="1" spans="1:15">
      <c r="A487" s="46" t="s">
        <v>1653</v>
      </c>
      <c r="B487" s="47" t="s">
        <v>58</v>
      </c>
      <c r="C487" s="47" t="s">
        <v>1714</v>
      </c>
      <c r="D487" s="48">
        <f t="shared" si="53"/>
        <v>306.7</v>
      </c>
      <c r="E487" s="48">
        <f t="shared" si="54"/>
        <v>306.7</v>
      </c>
      <c r="F487" s="48"/>
      <c r="G487" s="48"/>
      <c r="H487" s="48">
        <v>306.7</v>
      </c>
      <c r="I487" s="55">
        <f t="shared" si="55"/>
        <v>0</v>
      </c>
      <c r="J487" s="55"/>
      <c r="K487" s="55"/>
      <c r="L487" s="55"/>
      <c r="M487" s="56">
        <f t="shared" si="56"/>
        <v>5443.925</v>
      </c>
      <c r="N487" s="56">
        <f t="shared" si="57"/>
        <v>690.075</v>
      </c>
      <c r="O487" s="56">
        <f t="shared" si="58"/>
        <v>4753.85</v>
      </c>
    </row>
    <row r="488" s="27" customFormat="1" ht="18" customHeight="1" spans="1:15">
      <c r="A488" s="46" t="s">
        <v>1653</v>
      </c>
      <c r="B488" s="47" t="s">
        <v>58</v>
      </c>
      <c r="C488" s="47" t="s">
        <v>1715</v>
      </c>
      <c r="D488" s="48">
        <f t="shared" si="53"/>
        <v>61.3</v>
      </c>
      <c r="E488" s="48">
        <f t="shared" si="54"/>
        <v>61.3</v>
      </c>
      <c r="F488" s="48"/>
      <c r="G488" s="48"/>
      <c r="H488" s="48">
        <v>61.3</v>
      </c>
      <c r="I488" s="55">
        <f t="shared" si="55"/>
        <v>0</v>
      </c>
      <c r="J488" s="55"/>
      <c r="K488" s="55"/>
      <c r="L488" s="55"/>
      <c r="M488" s="56">
        <f t="shared" si="56"/>
        <v>1088.075</v>
      </c>
      <c r="N488" s="56">
        <f t="shared" si="57"/>
        <v>137.925</v>
      </c>
      <c r="O488" s="56">
        <f t="shared" si="58"/>
        <v>950.15</v>
      </c>
    </row>
    <row r="489" s="27" customFormat="1" ht="18" customHeight="1" spans="1:15">
      <c r="A489" s="46" t="s">
        <v>1653</v>
      </c>
      <c r="B489" s="47" t="s">
        <v>58</v>
      </c>
      <c r="C489" s="47" t="s">
        <v>1716</v>
      </c>
      <c r="D489" s="48">
        <f t="shared" si="53"/>
        <v>184</v>
      </c>
      <c r="E489" s="48">
        <f t="shared" si="54"/>
        <v>184</v>
      </c>
      <c r="F489" s="48"/>
      <c r="G489" s="48"/>
      <c r="H489" s="48">
        <v>184</v>
      </c>
      <c r="I489" s="55">
        <f t="shared" si="55"/>
        <v>0</v>
      </c>
      <c r="J489" s="55"/>
      <c r="K489" s="55"/>
      <c r="L489" s="55"/>
      <c r="M489" s="56">
        <f t="shared" si="56"/>
        <v>3266</v>
      </c>
      <c r="N489" s="56">
        <f t="shared" si="57"/>
        <v>414</v>
      </c>
      <c r="O489" s="56">
        <f t="shared" si="58"/>
        <v>2852</v>
      </c>
    </row>
    <row r="490" s="27" customFormat="1" ht="18" customHeight="1" spans="1:15">
      <c r="A490" s="46" t="s">
        <v>1653</v>
      </c>
      <c r="B490" s="47" t="s">
        <v>58</v>
      </c>
      <c r="C490" s="47" t="s">
        <v>1717</v>
      </c>
      <c r="D490" s="48">
        <f t="shared" si="53"/>
        <v>184</v>
      </c>
      <c r="E490" s="48">
        <f t="shared" si="54"/>
        <v>184</v>
      </c>
      <c r="F490" s="48"/>
      <c r="G490" s="48"/>
      <c r="H490" s="48">
        <v>184</v>
      </c>
      <c r="I490" s="55">
        <f t="shared" si="55"/>
        <v>0</v>
      </c>
      <c r="J490" s="55"/>
      <c r="K490" s="55"/>
      <c r="L490" s="55"/>
      <c r="M490" s="56">
        <f t="shared" si="56"/>
        <v>3266</v>
      </c>
      <c r="N490" s="56">
        <f t="shared" si="57"/>
        <v>414</v>
      </c>
      <c r="O490" s="56">
        <f t="shared" si="58"/>
        <v>2852</v>
      </c>
    </row>
    <row r="491" s="27" customFormat="1" ht="18" customHeight="1" spans="1:15">
      <c r="A491" s="46" t="s">
        <v>1653</v>
      </c>
      <c r="B491" s="47" t="s">
        <v>58</v>
      </c>
      <c r="C491" s="47" t="s">
        <v>1718</v>
      </c>
      <c r="D491" s="48">
        <f t="shared" si="53"/>
        <v>204.5</v>
      </c>
      <c r="E491" s="48">
        <f t="shared" si="54"/>
        <v>204.5</v>
      </c>
      <c r="F491" s="48"/>
      <c r="G491" s="48"/>
      <c r="H491" s="48">
        <v>204.5</v>
      </c>
      <c r="I491" s="55">
        <f t="shared" si="55"/>
        <v>0</v>
      </c>
      <c r="J491" s="55"/>
      <c r="K491" s="55"/>
      <c r="L491" s="55"/>
      <c r="M491" s="56">
        <f t="shared" si="56"/>
        <v>3629.875</v>
      </c>
      <c r="N491" s="56">
        <f t="shared" si="57"/>
        <v>460.125</v>
      </c>
      <c r="O491" s="56">
        <f t="shared" si="58"/>
        <v>3169.75</v>
      </c>
    </row>
    <row r="492" s="27" customFormat="1" ht="18" customHeight="1" spans="1:15">
      <c r="A492" s="46" t="s">
        <v>1653</v>
      </c>
      <c r="B492" s="47" t="s">
        <v>58</v>
      </c>
      <c r="C492" s="47" t="s">
        <v>1719</v>
      </c>
      <c r="D492" s="48">
        <f t="shared" si="53"/>
        <v>183.95</v>
      </c>
      <c r="E492" s="48">
        <f t="shared" si="54"/>
        <v>183.95</v>
      </c>
      <c r="F492" s="48"/>
      <c r="G492" s="48"/>
      <c r="H492" s="48">
        <v>183.95</v>
      </c>
      <c r="I492" s="55">
        <f t="shared" si="55"/>
        <v>0</v>
      </c>
      <c r="J492" s="55"/>
      <c r="K492" s="55"/>
      <c r="L492" s="55"/>
      <c r="M492" s="56">
        <f t="shared" si="56"/>
        <v>3265.1125</v>
      </c>
      <c r="N492" s="56">
        <f t="shared" si="57"/>
        <v>413.8875</v>
      </c>
      <c r="O492" s="56">
        <f t="shared" si="58"/>
        <v>2851.225</v>
      </c>
    </row>
    <row r="493" s="27" customFormat="1" ht="18" customHeight="1" spans="1:15">
      <c r="A493" s="46" t="s">
        <v>1653</v>
      </c>
      <c r="B493" s="47" t="s">
        <v>58</v>
      </c>
      <c r="C493" s="47" t="s">
        <v>1720</v>
      </c>
      <c r="D493" s="48">
        <f t="shared" si="53"/>
        <v>61.3</v>
      </c>
      <c r="E493" s="48">
        <f t="shared" si="54"/>
        <v>61.3</v>
      </c>
      <c r="F493" s="48"/>
      <c r="G493" s="48"/>
      <c r="H493" s="48">
        <v>61.3</v>
      </c>
      <c r="I493" s="55">
        <f t="shared" si="55"/>
        <v>0</v>
      </c>
      <c r="J493" s="55"/>
      <c r="K493" s="55"/>
      <c r="L493" s="55"/>
      <c r="M493" s="56">
        <f t="shared" si="56"/>
        <v>1088.075</v>
      </c>
      <c r="N493" s="56">
        <f t="shared" si="57"/>
        <v>137.925</v>
      </c>
      <c r="O493" s="56">
        <f t="shared" si="58"/>
        <v>950.15</v>
      </c>
    </row>
    <row r="494" s="27" customFormat="1" ht="18" customHeight="1" spans="1:15">
      <c r="A494" s="46" t="s">
        <v>1653</v>
      </c>
      <c r="B494" s="47" t="s">
        <v>58</v>
      </c>
      <c r="C494" s="47" t="s">
        <v>1721</v>
      </c>
      <c r="D494" s="48">
        <f t="shared" si="53"/>
        <v>61.3</v>
      </c>
      <c r="E494" s="48">
        <f t="shared" si="54"/>
        <v>61.3</v>
      </c>
      <c r="F494" s="48"/>
      <c r="G494" s="48"/>
      <c r="H494" s="48">
        <v>61.3</v>
      </c>
      <c r="I494" s="55">
        <f t="shared" si="55"/>
        <v>0</v>
      </c>
      <c r="J494" s="55"/>
      <c r="K494" s="55"/>
      <c r="L494" s="55"/>
      <c r="M494" s="56">
        <f t="shared" si="56"/>
        <v>1088.075</v>
      </c>
      <c r="N494" s="56">
        <f t="shared" si="57"/>
        <v>137.925</v>
      </c>
      <c r="O494" s="56">
        <f t="shared" si="58"/>
        <v>950.15</v>
      </c>
    </row>
    <row r="495" s="27" customFormat="1" ht="18" customHeight="1" spans="1:15">
      <c r="A495" s="46" t="s">
        <v>1653</v>
      </c>
      <c r="B495" s="47" t="s">
        <v>58</v>
      </c>
      <c r="C495" s="47" t="s">
        <v>1722</v>
      </c>
      <c r="D495" s="48">
        <f t="shared" si="53"/>
        <v>122.7</v>
      </c>
      <c r="E495" s="48">
        <f t="shared" si="54"/>
        <v>122.7</v>
      </c>
      <c r="F495" s="48"/>
      <c r="G495" s="48"/>
      <c r="H495" s="48">
        <v>122.7</v>
      </c>
      <c r="I495" s="55">
        <f t="shared" si="55"/>
        <v>0</v>
      </c>
      <c r="J495" s="55"/>
      <c r="K495" s="55"/>
      <c r="L495" s="55"/>
      <c r="M495" s="56">
        <f t="shared" si="56"/>
        <v>2177.925</v>
      </c>
      <c r="N495" s="56">
        <f t="shared" si="57"/>
        <v>276.075</v>
      </c>
      <c r="O495" s="56">
        <f t="shared" si="58"/>
        <v>1901.85</v>
      </c>
    </row>
    <row r="496" s="27" customFormat="1" ht="18" customHeight="1" spans="1:15">
      <c r="A496" s="46" t="s">
        <v>1653</v>
      </c>
      <c r="B496" s="47" t="s">
        <v>58</v>
      </c>
      <c r="C496" s="47" t="s">
        <v>1723</v>
      </c>
      <c r="D496" s="48">
        <f t="shared" si="53"/>
        <v>245.3</v>
      </c>
      <c r="E496" s="48">
        <f t="shared" si="54"/>
        <v>245.3</v>
      </c>
      <c r="F496" s="48"/>
      <c r="G496" s="48"/>
      <c r="H496" s="48">
        <v>245.3</v>
      </c>
      <c r="I496" s="55">
        <f t="shared" si="55"/>
        <v>0</v>
      </c>
      <c r="J496" s="55"/>
      <c r="K496" s="55"/>
      <c r="L496" s="55"/>
      <c r="M496" s="56">
        <f t="shared" si="56"/>
        <v>4354.075</v>
      </c>
      <c r="N496" s="56">
        <f t="shared" si="57"/>
        <v>551.925</v>
      </c>
      <c r="O496" s="56">
        <f t="shared" si="58"/>
        <v>3802.15</v>
      </c>
    </row>
    <row r="497" s="27" customFormat="1" ht="18" customHeight="1" spans="1:15">
      <c r="A497" s="46" t="s">
        <v>1653</v>
      </c>
      <c r="B497" s="47" t="s">
        <v>58</v>
      </c>
      <c r="C497" s="47" t="s">
        <v>1724</v>
      </c>
      <c r="D497" s="48">
        <f t="shared" si="53"/>
        <v>122.7</v>
      </c>
      <c r="E497" s="48">
        <f t="shared" si="54"/>
        <v>122.7</v>
      </c>
      <c r="F497" s="48"/>
      <c r="G497" s="48"/>
      <c r="H497" s="48">
        <v>122.7</v>
      </c>
      <c r="I497" s="55">
        <f t="shared" si="55"/>
        <v>0</v>
      </c>
      <c r="J497" s="55"/>
      <c r="K497" s="55"/>
      <c r="L497" s="55"/>
      <c r="M497" s="56">
        <f t="shared" si="56"/>
        <v>2177.925</v>
      </c>
      <c r="N497" s="56">
        <f t="shared" si="57"/>
        <v>276.075</v>
      </c>
      <c r="O497" s="56">
        <f t="shared" si="58"/>
        <v>1901.85</v>
      </c>
    </row>
    <row r="498" s="27" customFormat="1" ht="18" customHeight="1" spans="1:15">
      <c r="A498" s="46" t="s">
        <v>1653</v>
      </c>
      <c r="B498" s="47" t="s">
        <v>58</v>
      </c>
      <c r="C498" s="47" t="s">
        <v>1725</v>
      </c>
      <c r="D498" s="48">
        <f t="shared" si="53"/>
        <v>183.95</v>
      </c>
      <c r="E498" s="48">
        <f t="shared" si="54"/>
        <v>183.95</v>
      </c>
      <c r="F498" s="48"/>
      <c r="G498" s="48"/>
      <c r="H498" s="48">
        <v>183.95</v>
      </c>
      <c r="I498" s="55">
        <f t="shared" si="55"/>
        <v>0</v>
      </c>
      <c r="J498" s="55"/>
      <c r="K498" s="55"/>
      <c r="L498" s="55"/>
      <c r="M498" s="56">
        <f t="shared" si="56"/>
        <v>3265.1125</v>
      </c>
      <c r="N498" s="56">
        <f t="shared" si="57"/>
        <v>413.8875</v>
      </c>
      <c r="O498" s="56">
        <f t="shared" si="58"/>
        <v>2851.225</v>
      </c>
    </row>
    <row r="499" s="27" customFormat="1" ht="18" customHeight="1" spans="1:15">
      <c r="A499" s="46" t="s">
        <v>1653</v>
      </c>
      <c r="B499" s="47" t="s">
        <v>58</v>
      </c>
      <c r="C499" s="47" t="s">
        <v>1726</v>
      </c>
      <c r="D499" s="48">
        <f t="shared" si="53"/>
        <v>61.3</v>
      </c>
      <c r="E499" s="48">
        <f t="shared" si="54"/>
        <v>61.3</v>
      </c>
      <c r="F499" s="48"/>
      <c r="G499" s="48"/>
      <c r="H499" s="48">
        <v>61.3</v>
      </c>
      <c r="I499" s="55">
        <f t="shared" si="55"/>
        <v>0</v>
      </c>
      <c r="J499" s="55"/>
      <c r="K499" s="55"/>
      <c r="L499" s="55"/>
      <c r="M499" s="56">
        <f t="shared" si="56"/>
        <v>1088.075</v>
      </c>
      <c r="N499" s="56">
        <f t="shared" si="57"/>
        <v>137.925</v>
      </c>
      <c r="O499" s="56">
        <f t="shared" si="58"/>
        <v>950.15</v>
      </c>
    </row>
    <row r="500" s="27" customFormat="1" ht="18" customHeight="1" spans="1:15">
      <c r="A500" s="46" t="s">
        <v>1653</v>
      </c>
      <c r="B500" s="47" t="s">
        <v>58</v>
      </c>
      <c r="C500" s="47" t="s">
        <v>1727</v>
      </c>
      <c r="D500" s="48">
        <f t="shared" si="53"/>
        <v>61.3</v>
      </c>
      <c r="E500" s="48">
        <f t="shared" si="54"/>
        <v>61.3</v>
      </c>
      <c r="F500" s="48"/>
      <c r="G500" s="48"/>
      <c r="H500" s="48">
        <v>61.3</v>
      </c>
      <c r="I500" s="55">
        <f t="shared" si="55"/>
        <v>0</v>
      </c>
      <c r="J500" s="55"/>
      <c r="K500" s="55"/>
      <c r="L500" s="55"/>
      <c r="M500" s="56">
        <f t="shared" si="56"/>
        <v>1088.075</v>
      </c>
      <c r="N500" s="56">
        <f t="shared" si="57"/>
        <v>137.925</v>
      </c>
      <c r="O500" s="56">
        <f t="shared" si="58"/>
        <v>950.15</v>
      </c>
    </row>
    <row r="501" s="27" customFormat="1" ht="18" customHeight="1" spans="1:15">
      <c r="A501" s="46" t="s">
        <v>1653</v>
      </c>
      <c r="B501" s="47" t="s">
        <v>58</v>
      </c>
      <c r="C501" s="47" t="s">
        <v>1728</v>
      </c>
      <c r="D501" s="48">
        <f t="shared" si="53"/>
        <v>122.8</v>
      </c>
      <c r="E501" s="48">
        <f t="shared" si="54"/>
        <v>122.8</v>
      </c>
      <c r="F501" s="48"/>
      <c r="G501" s="48"/>
      <c r="H501" s="48">
        <v>122.8</v>
      </c>
      <c r="I501" s="55">
        <f t="shared" si="55"/>
        <v>0</v>
      </c>
      <c r="J501" s="55"/>
      <c r="K501" s="55"/>
      <c r="L501" s="55"/>
      <c r="M501" s="56">
        <f t="shared" si="56"/>
        <v>2179.7</v>
      </c>
      <c r="N501" s="56">
        <f t="shared" si="57"/>
        <v>276.3</v>
      </c>
      <c r="O501" s="56">
        <f t="shared" si="58"/>
        <v>1903.4</v>
      </c>
    </row>
    <row r="502" s="27" customFormat="1" ht="18" customHeight="1" spans="1:15">
      <c r="A502" s="46" t="s">
        <v>1653</v>
      </c>
      <c r="B502" s="47" t="s">
        <v>58</v>
      </c>
      <c r="C502" s="47" t="s">
        <v>1729</v>
      </c>
      <c r="D502" s="48">
        <f t="shared" si="53"/>
        <v>122.6</v>
      </c>
      <c r="E502" s="48">
        <f t="shared" si="54"/>
        <v>122.6</v>
      </c>
      <c r="F502" s="48"/>
      <c r="G502" s="48"/>
      <c r="H502" s="48">
        <v>122.6</v>
      </c>
      <c r="I502" s="55">
        <f t="shared" si="55"/>
        <v>0</v>
      </c>
      <c r="J502" s="55"/>
      <c r="K502" s="55"/>
      <c r="L502" s="55"/>
      <c r="M502" s="56">
        <f t="shared" si="56"/>
        <v>2176.15</v>
      </c>
      <c r="N502" s="56">
        <f t="shared" si="57"/>
        <v>275.85</v>
      </c>
      <c r="O502" s="56">
        <f t="shared" si="58"/>
        <v>1900.3</v>
      </c>
    </row>
    <row r="503" s="27" customFormat="1" ht="18" customHeight="1" spans="1:15">
      <c r="A503" s="46" t="s">
        <v>1653</v>
      </c>
      <c r="B503" s="47" t="s">
        <v>58</v>
      </c>
      <c r="C503" s="47" t="s">
        <v>1730</v>
      </c>
      <c r="D503" s="48">
        <f t="shared" si="53"/>
        <v>122.6</v>
      </c>
      <c r="E503" s="48">
        <f t="shared" si="54"/>
        <v>122.6</v>
      </c>
      <c r="F503" s="48"/>
      <c r="G503" s="48"/>
      <c r="H503" s="48">
        <v>122.6</v>
      </c>
      <c r="I503" s="55">
        <f t="shared" si="55"/>
        <v>0</v>
      </c>
      <c r="J503" s="55"/>
      <c r="K503" s="55"/>
      <c r="L503" s="55"/>
      <c r="M503" s="56">
        <f t="shared" si="56"/>
        <v>2176.15</v>
      </c>
      <c r="N503" s="56">
        <f t="shared" si="57"/>
        <v>275.85</v>
      </c>
      <c r="O503" s="56">
        <f t="shared" si="58"/>
        <v>1900.3</v>
      </c>
    </row>
    <row r="504" s="27" customFormat="1" ht="18" customHeight="1" spans="1:15">
      <c r="A504" s="46" t="s">
        <v>1653</v>
      </c>
      <c r="B504" s="47" t="s">
        <v>58</v>
      </c>
      <c r="C504" s="47" t="s">
        <v>1731</v>
      </c>
      <c r="D504" s="48">
        <f t="shared" si="53"/>
        <v>122.6</v>
      </c>
      <c r="E504" s="48">
        <f t="shared" si="54"/>
        <v>122.6</v>
      </c>
      <c r="F504" s="48"/>
      <c r="G504" s="48"/>
      <c r="H504" s="48">
        <v>122.6</v>
      </c>
      <c r="I504" s="55">
        <f t="shared" si="55"/>
        <v>0</v>
      </c>
      <c r="J504" s="55"/>
      <c r="K504" s="55"/>
      <c r="L504" s="55"/>
      <c r="M504" s="56">
        <f t="shared" si="56"/>
        <v>2176.15</v>
      </c>
      <c r="N504" s="56">
        <f t="shared" si="57"/>
        <v>275.85</v>
      </c>
      <c r="O504" s="56">
        <f t="shared" si="58"/>
        <v>1900.3</v>
      </c>
    </row>
    <row r="505" s="27" customFormat="1" ht="18" customHeight="1" spans="1:15">
      <c r="A505" s="46" t="s">
        <v>1653</v>
      </c>
      <c r="B505" s="47" t="s">
        <v>58</v>
      </c>
      <c r="C505" s="47" t="s">
        <v>1732</v>
      </c>
      <c r="D505" s="48">
        <f t="shared" si="53"/>
        <v>122.7</v>
      </c>
      <c r="E505" s="48">
        <f t="shared" si="54"/>
        <v>122.7</v>
      </c>
      <c r="F505" s="48"/>
      <c r="G505" s="48"/>
      <c r="H505" s="48">
        <v>122.7</v>
      </c>
      <c r="I505" s="55">
        <f t="shared" si="55"/>
        <v>0</v>
      </c>
      <c r="J505" s="55"/>
      <c r="K505" s="55"/>
      <c r="L505" s="55"/>
      <c r="M505" s="56">
        <f t="shared" si="56"/>
        <v>2177.925</v>
      </c>
      <c r="N505" s="56">
        <f t="shared" si="57"/>
        <v>276.075</v>
      </c>
      <c r="O505" s="56">
        <f t="shared" si="58"/>
        <v>1901.85</v>
      </c>
    </row>
    <row r="506" s="27" customFormat="1" ht="18" customHeight="1" spans="1:15">
      <c r="A506" s="46" t="s">
        <v>1653</v>
      </c>
      <c r="B506" s="47" t="s">
        <v>58</v>
      </c>
      <c r="C506" s="47" t="s">
        <v>1733</v>
      </c>
      <c r="D506" s="48">
        <f t="shared" si="53"/>
        <v>306.7</v>
      </c>
      <c r="E506" s="48">
        <f t="shared" si="54"/>
        <v>306.7</v>
      </c>
      <c r="F506" s="48"/>
      <c r="G506" s="48"/>
      <c r="H506" s="48">
        <v>306.7</v>
      </c>
      <c r="I506" s="55">
        <f t="shared" si="55"/>
        <v>0</v>
      </c>
      <c r="J506" s="55"/>
      <c r="K506" s="55"/>
      <c r="L506" s="55"/>
      <c r="M506" s="56">
        <f t="shared" si="56"/>
        <v>5443.925</v>
      </c>
      <c r="N506" s="56">
        <f t="shared" si="57"/>
        <v>690.075</v>
      </c>
      <c r="O506" s="56">
        <f t="shared" si="58"/>
        <v>4753.85</v>
      </c>
    </row>
    <row r="507" s="27" customFormat="1" ht="18" customHeight="1" spans="1:15">
      <c r="A507" s="46" t="s">
        <v>1653</v>
      </c>
      <c r="B507" s="47" t="s">
        <v>58</v>
      </c>
      <c r="C507" s="47" t="s">
        <v>1734</v>
      </c>
      <c r="D507" s="48">
        <f t="shared" si="53"/>
        <v>102.2</v>
      </c>
      <c r="E507" s="48">
        <f t="shared" si="54"/>
        <v>102.2</v>
      </c>
      <c r="F507" s="48"/>
      <c r="G507" s="48"/>
      <c r="H507" s="48">
        <v>102.2</v>
      </c>
      <c r="I507" s="55">
        <f t="shared" si="55"/>
        <v>0</v>
      </c>
      <c r="J507" s="55"/>
      <c r="K507" s="55"/>
      <c r="L507" s="55"/>
      <c r="M507" s="56">
        <f t="shared" si="56"/>
        <v>1814.05</v>
      </c>
      <c r="N507" s="56">
        <f t="shared" si="57"/>
        <v>229.95</v>
      </c>
      <c r="O507" s="56">
        <f t="shared" si="58"/>
        <v>1584.1</v>
      </c>
    </row>
    <row r="508" s="27" customFormat="1" ht="18" customHeight="1" spans="1:15">
      <c r="A508" s="46" t="s">
        <v>1653</v>
      </c>
      <c r="B508" s="47" t="s">
        <v>58</v>
      </c>
      <c r="C508" s="47" t="s">
        <v>1735</v>
      </c>
      <c r="D508" s="48">
        <f t="shared" si="53"/>
        <v>163.6</v>
      </c>
      <c r="E508" s="48">
        <f t="shared" si="54"/>
        <v>163.6</v>
      </c>
      <c r="F508" s="48"/>
      <c r="G508" s="48"/>
      <c r="H508" s="48">
        <v>163.6</v>
      </c>
      <c r="I508" s="55">
        <f t="shared" si="55"/>
        <v>0</v>
      </c>
      <c r="J508" s="55"/>
      <c r="K508" s="55"/>
      <c r="L508" s="55"/>
      <c r="M508" s="56">
        <f t="shared" si="56"/>
        <v>2903.9</v>
      </c>
      <c r="N508" s="56">
        <f t="shared" si="57"/>
        <v>368.1</v>
      </c>
      <c r="O508" s="56">
        <f t="shared" si="58"/>
        <v>2535.8</v>
      </c>
    </row>
    <row r="509" s="27" customFormat="1" ht="18" customHeight="1" spans="1:15">
      <c r="A509" s="46" t="s">
        <v>1653</v>
      </c>
      <c r="B509" s="47" t="s">
        <v>58</v>
      </c>
      <c r="C509" s="47" t="s">
        <v>1736</v>
      </c>
      <c r="D509" s="48">
        <f t="shared" si="53"/>
        <v>286.2</v>
      </c>
      <c r="E509" s="48">
        <f t="shared" si="54"/>
        <v>286.2</v>
      </c>
      <c r="F509" s="48"/>
      <c r="G509" s="48"/>
      <c r="H509" s="48">
        <v>286.2</v>
      </c>
      <c r="I509" s="55">
        <f t="shared" si="55"/>
        <v>0</v>
      </c>
      <c r="J509" s="55"/>
      <c r="K509" s="55"/>
      <c r="L509" s="55"/>
      <c r="M509" s="56">
        <f t="shared" si="56"/>
        <v>5080.05</v>
      </c>
      <c r="N509" s="56">
        <f t="shared" si="57"/>
        <v>643.95</v>
      </c>
      <c r="O509" s="56">
        <f t="shared" si="58"/>
        <v>4436.1</v>
      </c>
    </row>
    <row r="510" s="27" customFormat="1" ht="18" customHeight="1" spans="1:15">
      <c r="A510" s="46" t="s">
        <v>1653</v>
      </c>
      <c r="B510" s="47" t="s">
        <v>58</v>
      </c>
      <c r="C510" s="47" t="s">
        <v>1737</v>
      </c>
      <c r="D510" s="48">
        <f t="shared" si="53"/>
        <v>61.3</v>
      </c>
      <c r="E510" s="48">
        <f t="shared" si="54"/>
        <v>61.3</v>
      </c>
      <c r="F510" s="48"/>
      <c r="G510" s="48"/>
      <c r="H510" s="48">
        <v>61.3</v>
      </c>
      <c r="I510" s="55">
        <f t="shared" si="55"/>
        <v>0</v>
      </c>
      <c r="J510" s="55"/>
      <c r="K510" s="55"/>
      <c r="L510" s="55"/>
      <c r="M510" s="56">
        <f t="shared" si="56"/>
        <v>1088.075</v>
      </c>
      <c r="N510" s="56">
        <f t="shared" si="57"/>
        <v>137.925</v>
      </c>
      <c r="O510" s="56">
        <f t="shared" si="58"/>
        <v>950.15</v>
      </c>
    </row>
    <row r="511" s="27" customFormat="1" ht="18" customHeight="1" spans="1:15">
      <c r="A511" s="46" t="s">
        <v>1653</v>
      </c>
      <c r="B511" s="47" t="s">
        <v>58</v>
      </c>
      <c r="C511" s="47" t="s">
        <v>1738</v>
      </c>
      <c r="D511" s="48">
        <f t="shared" si="53"/>
        <v>122.6</v>
      </c>
      <c r="E511" s="48">
        <f t="shared" si="54"/>
        <v>122.6</v>
      </c>
      <c r="F511" s="48"/>
      <c r="G511" s="48"/>
      <c r="H511" s="48">
        <v>122.6</v>
      </c>
      <c r="I511" s="55">
        <f t="shared" si="55"/>
        <v>0</v>
      </c>
      <c r="J511" s="55"/>
      <c r="K511" s="55"/>
      <c r="L511" s="55"/>
      <c r="M511" s="56">
        <f t="shared" si="56"/>
        <v>2176.15</v>
      </c>
      <c r="N511" s="56">
        <f t="shared" si="57"/>
        <v>275.85</v>
      </c>
      <c r="O511" s="56">
        <f t="shared" si="58"/>
        <v>1900.3</v>
      </c>
    </row>
    <row r="512" s="27" customFormat="1" ht="18" customHeight="1" spans="1:15">
      <c r="A512" s="46" t="s">
        <v>1653</v>
      </c>
      <c r="B512" s="47" t="s">
        <v>58</v>
      </c>
      <c r="C512" s="47" t="s">
        <v>1739</v>
      </c>
      <c r="D512" s="48">
        <f t="shared" si="53"/>
        <v>61.3</v>
      </c>
      <c r="E512" s="48">
        <f t="shared" si="54"/>
        <v>61.3</v>
      </c>
      <c r="F512" s="48"/>
      <c r="G512" s="48"/>
      <c r="H512" s="48">
        <v>61.3</v>
      </c>
      <c r="I512" s="55">
        <f t="shared" si="55"/>
        <v>0</v>
      </c>
      <c r="J512" s="55"/>
      <c r="K512" s="55"/>
      <c r="L512" s="55"/>
      <c r="M512" s="56">
        <f t="shared" si="56"/>
        <v>1088.075</v>
      </c>
      <c r="N512" s="56">
        <f t="shared" si="57"/>
        <v>137.925</v>
      </c>
      <c r="O512" s="56">
        <f t="shared" si="58"/>
        <v>950.15</v>
      </c>
    </row>
    <row r="513" s="27" customFormat="1" ht="18" customHeight="1" spans="1:15">
      <c r="A513" s="46" t="s">
        <v>1653</v>
      </c>
      <c r="B513" s="47" t="s">
        <v>58</v>
      </c>
      <c r="C513" s="47" t="s">
        <v>1740</v>
      </c>
      <c r="D513" s="48">
        <f t="shared" si="53"/>
        <v>429.3</v>
      </c>
      <c r="E513" s="48">
        <f t="shared" si="54"/>
        <v>429.3</v>
      </c>
      <c r="F513" s="48"/>
      <c r="G513" s="48"/>
      <c r="H513" s="48">
        <v>429.3</v>
      </c>
      <c r="I513" s="55">
        <f t="shared" si="55"/>
        <v>0</v>
      </c>
      <c r="J513" s="55"/>
      <c r="K513" s="55"/>
      <c r="L513" s="55"/>
      <c r="M513" s="56">
        <f t="shared" si="56"/>
        <v>7620.075</v>
      </c>
      <c r="N513" s="56">
        <f t="shared" si="57"/>
        <v>965.925</v>
      </c>
      <c r="O513" s="56">
        <f t="shared" si="58"/>
        <v>6654.15</v>
      </c>
    </row>
    <row r="514" s="27" customFormat="1" ht="18" customHeight="1" spans="1:15">
      <c r="A514" s="46" t="s">
        <v>1653</v>
      </c>
      <c r="B514" s="47" t="s">
        <v>58</v>
      </c>
      <c r="C514" s="47" t="s">
        <v>1741</v>
      </c>
      <c r="D514" s="48">
        <f t="shared" si="53"/>
        <v>61.3</v>
      </c>
      <c r="E514" s="48">
        <f t="shared" si="54"/>
        <v>61.3</v>
      </c>
      <c r="F514" s="48"/>
      <c r="G514" s="48"/>
      <c r="H514" s="48">
        <v>61.3</v>
      </c>
      <c r="I514" s="55">
        <f t="shared" si="55"/>
        <v>0</v>
      </c>
      <c r="J514" s="55"/>
      <c r="K514" s="55"/>
      <c r="L514" s="55"/>
      <c r="M514" s="56">
        <f t="shared" si="56"/>
        <v>1088.075</v>
      </c>
      <c r="N514" s="56">
        <f t="shared" si="57"/>
        <v>137.925</v>
      </c>
      <c r="O514" s="56">
        <f t="shared" si="58"/>
        <v>950.15</v>
      </c>
    </row>
    <row r="515" s="27" customFormat="1" ht="18" customHeight="1" spans="1:15">
      <c r="A515" s="46" t="s">
        <v>1653</v>
      </c>
      <c r="B515" s="47" t="s">
        <v>58</v>
      </c>
      <c r="C515" s="47" t="s">
        <v>1742</v>
      </c>
      <c r="D515" s="48">
        <f t="shared" si="53"/>
        <v>61.3</v>
      </c>
      <c r="E515" s="48">
        <f t="shared" si="54"/>
        <v>61.3</v>
      </c>
      <c r="F515" s="48"/>
      <c r="G515" s="48"/>
      <c r="H515" s="48">
        <v>61.3</v>
      </c>
      <c r="I515" s="55">
        <f t="shared" si="55"/>
        <v>0</v>
      </c>
      <c r="J515" s="55"/>
      <c r="K515" s="55"/>
      <c r="L515" s="55"/>
      <c r="M515" s="56">
        <f t="shared" si="56"/>
        <v>1088.075</v>
      </c>
      <c r="N515" s="56">
        <f t="shared" si="57"/>
        <v>137.925</v>
      </c>
      <c r="O515" s="56">
        <f t="shared" si="58"/>
        <v>950.15</v>
      </c>
    </row>
    <row r="516" s="27" customFormat="1" ht="18" customHeight="1" spans="1:15">
      <c r="A516" s="46" t="s">
        <v>1653</v>
      </c>
      <c r="B516" s="47" t="s">
        <v>58</v>
      </c>
      <c r="C516" s="47" t="s">
        <v>1743</v>
      </c>
      <c r="D516" s="48">
        <f t="shared" si="53"/>
        <v>61.3</v>
      </c>
      <c r="E516" s="48">
        <f t="shared" si="54"/>
        <v>61.3</v>
      </c>
      <c r="F516" s="48"/>
      <c r="G516" s="48"/>
      <c r="H516" s="48">
        <v>61.3</v>
      </c>
      <c r="I516" s="55">
        <f t="shared" si="55"/>
        <v>0</v>
      </c>
      <c r="J516" s="55"/>
      <c r="K516" s="55"/>
      <c r="L516" s="55"/>
      <c r="M516" s="56">
        <f t="shared" si="56"/>
        <v>1088.075</v>
      </c>
      <c r="N516" s="56">
        <f t="shared" si="57"/>
        <v>137.925</v>
      </c>
      <c r="O516" s="56">
        <f t="shared" si="58"/>
        <v>950.15</v>
      </c>
    </row>
    <row r="517" s="27" customFormat="1" ht="18" customHeight="1" spans="1:15">
      <c r="A517" s="46" t="s">
        <v>1653</v>
      </c>
      <c r="B517" s="47" t="s">
        <v>58</v>
      </c>
      <c r="C517" s="47" t="s">
        <v>1744</v>
      </c>
      <c r="D517" s="48">
        <f t="shared" si="53"/>
        <v>61.3</v>
      </c>
      <c r="E517" s="48">
        <f t="shared" si="54"/>
        <v>61.3</v>
      </c>
      <c r="F517" s="48"/>
      <c r="G517" s="48"/>
      <c r="H517" s="48">
        <v>61.3</v>
      </c>
      <c r="I517" s="55">
        <f t="shared" si="55"/>
        <v>0</v>
      </c>
      <c r="J517" s="55"/>
      <c r="K517" s="55"/>
      <c r="L517" s="55"/>
      <c r="M517" s="56">
        <f t="shared" si="56"/>
        <v>1088.075</v>
      </c>
      <c r="N517" s="56">
        <f t="shared" si="57"/>
        <v>137.925</v>
      </c>
      <c r="O517" s="56">
        <f t="shared" si="58"/>
        <v>950.15</v>
      </c>
    </row>
    <row r="518" s="27" customFormat="1" ht="18" customHeight="1" spans="1:15">
      <c r="A518" s="46" t="s">
        <v>1653</v>
      </c>
      <c r="B518" s="47" t="s">
        <v>1745</v>
      </c>
      <c r="C518" s="47" t="s">
        <v>1746</v>
      </c>
      <c r="D518" s="48">
        <f t="shared" si="53"/>
        <v>110</v>
      </c>
      <c r="E518" s="48">
        <f t="shared" si="54"/>
        <v>110</v>
      </c>
      <c r="F518" s="48"/>
      <c r="G518" s="48"/>
      <c r="H518" s="48">
        <v>110</v>
      </c>
      <c r="I518" s="55">
        <f t="shared" si="55"/>
        <v>0</v>
      </c>
      <c r="J518" s="55"/>
      <c r="K518" s="55"/>
      <c r="L518" s="55"/>
      <c r="M518" s="56">
        <f t="shared" si="56"/>
        <v>1952.5</v>
      </c>
      <c r="N518" s="56">
        <f t="shared" si="57"/>
        <v>247.5</v>
      </c>
      <c r="O518" s="56">
        <f t="shared" si="58"/>
        <v>1705</v>
      </c>
    </row>
    <row r="519" s="27" customFormat="1" ht="18" customHeight="1" spans="1:15">
      <c r="A519" s="46" t="s">
        <v>1653</v>
      </c>
      <c r="B519" s="47" t="s">
        <v>1747</v>
      </c>
      <c r="C519" s="47" t="s">
        <v>1748</v>
      </c>
      <c r="D519" s="48">
        <f t="shared" si="53"/>
        <v>200</v>
      </c>
      <c r="E519" s="48">
        <f t="shared" si="54"/>
        <v>200</v>
      </c>
      <c r="F519" s="49"/>
      <c r="G519" s="48"/>
      <c r="H519" s="48">
        <v>200</v>
      </c>
      <c r="I519" s="55">
        <f t="shared" si="55"/>
        <v>0</v>
      </c>
      <c r="J519" s="55"/>
      <c r="K519" s="55"/>
      <c r="L519" s="55"/>
      <c r="M519" s="56">
        <f t="shared" si="56"/>
        <v>3550</v>
      </c>
      <c r="N519" s="56">
        <f t="shared" si="57"/>
        <v>450</v>
      </c>
      <c r="O519" s="56">
        <f t="shared" si="58"/>
        <v>3100</v>
      </c>
    </row>
    <row r="520" s="27" customFormat="1" ht="18" customHeight="1" spans="1:15">
      <c r="A520" s="50" t="s">
        <v>1653</v>
      </c>
      <c r="B520" s="51" t="s">
        <v>58</v>
      </c>
      <c r="C520" s="51" t="s">
        <v>1749</v>
      </c>
      <c r="D520" s="52">
        <f>E520+I520</f>
        <v>306.7</v>
      </c>
      <c r="E520" s="52">
        <f>F520+G520+H520</f>
        <v>306.7</v>
      </c>
      <c r="F520" s="49"/>
      <c r="G520" s="52"/>
      <c r="H520" s="52">
        <v>306.7</v>
      </c>
      <c r="I520" s="57">
        <f>J520+K520+L520</f>
        <v>0</v>
      </c>
      <c r="J520" s="57"/>
      <c r="K520" s="57"/>
      <c r="L520" s="57"/>
      <c r="M520" s="58">
        <f>D520*17.75</f>
        <v>5443.925</v>
      </c>
      <c r="N520" s="58">
        <f>D520*2.25</f>
        <v>690.075</v>
      </c>
      <c r="O520" s="58">
        <f>M520-N520</f>
        <v>4753.85</v>
      </c>
    </row>
    <row r="521" s="27" customFormat="1" ht="18" customHeight="1" spans="1:15">
      <c r="A521" s="59" t="s">
        <v>1750</v>
      </c>
      <c r="B521" s="60"/>
      <c r="C521" s="60" t="s">
        <v>14</v>
      </c>
      <c r="D521" s="61">
        <f>SUM(D522:D797)</f>
        <v>26856.6</v>
      </c>
      <c r="E521" s="61">
        <f t="shared" ref="E521:O521" si="59">SUM(E522:E797)</f>
        <v>26856.6</v>
      </c>
      <c r="F521" s="61">
        <f t="shared" si="59"/>
        <v>0</v>
      </c>
      <c r="G521" s="61">
        <f t="shared" si="59"/>
        <v>0</v>
      </c>
      <c r="H521" s="61">
        <f t="shared" si="59"/>
        <v>26856.6</v>
      </c>
      <c r="I521" s="61">
        <f t="shared" si="59"/>
        <v>0</v>
      </c>
      <c r="J521" s="61">
        <f t="shared" si="59"/>
        <v>0</v>
      </c>
      <c r="K521" s="61">
        <f t="shared" si="59"/>
        <v>0</v>
      </c>
      <c r="L521" s="61">
        <f t="shared" si="59"/>
        <v>0</v>
      </c>
      <c r="M521" s="61">
        <f t="shared" si="59"/>
        <v>476704.65</v>
      </c>
      <c r="N521" s="61">
        <f t="shared" si="59"/>
        <v>60427.35</v>
      </c>
      <c r="O521" s="61">
        <f t="shared" si="59"/>
        <v>416277.3</v>
      </c>
    </row>
    <row r="522" s="27" customFormat="1" ht="18" customHeight="1" spans="1:15">
      <c r="A522" s="46" t="s">
        <v>1750</v>
      </c>
      <c r="B522" s="47" t="s">
        <v>44</v>
      </c>
      <c r="C522" s="47" t="s">
        <v>1751</v>
      </c>
      <c r="D522" s="48">
        <f t="shared" ref="D522:D585" si="60">E522+I522</f>
        <v>54</v>
      </c>
      <c r="E522" s="48">
        <f t="shared" ref="E522:E585" si="61">F522+G522+H522</f>
        <v>54</v>
      </c>
      <c r="F522" s="48"/>
      <c r="G522" s="48"/>
      <c r="H522" s="48">
        <v>54</v>
      </c>
      <c r="I522" s="55">
        <f t="shared" ref="I522:I585" si="62">J522+K522+L522</f>
        <v>0</v>
      </c>
      <c r="J522" s="55"/>
      <c r="K522" s="55"/>
      <c r="L522" s="55"/>
      <c r="M522" s="56">
        <f t="shared" ref="M522:M585" si="63">D522*17.75</f>
        <v>958.5</v>
      </c>
      <c r="N522" s="56">
        <f t="shared" ref="N522:N585" si="64">D522*2.25</f>
        <v>121.5</v>
      </c>
      <c r="O522" s="56">
        <f t="shared" ref="O522:O585" si="65">M522-N522</f>
        <v>837</v>
      </c>
    </row>
    <row r="523" s="27" customFormat="1" ht="18" customHeight="1" spans="1:15">
      <c r="A523" s="46" t="s">
        <v>1750</v>
      </c>
      <c r="B523" s="47" t="s">
        <v>44</v>
      </c>
      <c r="C523" s="47" t="s">
        <v>1752</v>
      </c>
      <c r="D523" s="48">
        <f t="shared" si="60"/>
        <v>78.6</v>
      </c>
      <c r="E523" s="48">
        <f t="shared" si="61"/>
        <v>78.6</v>
      </c>
      <c r="F523" s="48"/>
      <c r="G523" s="48"/>
      <c r="H523" s="48">
        <v>78.6</v>
      </c>
      <c r="I523" s="55">
        <f t="shared" si="62"/>
        <v>0</v>
      </c>
      <c r="J523" s="55"/>
      <c r="K523" s="55"/>
      <c r="L523" s="55"/>
      <c r="M523" s="56">
        <f t="shared" si="63"/>
        <v>1395.15</v>
      </c>
      <c r="N523" s="56">
        <f t="shared" si="64"/>
        <v>176.85</v>
      </c>
      <c r="O523" s="56">
        <f t="shared" si="65"/>
        <v>1218.3</v>
      </c>
    </row>
    <row r="524" s="27" customFormat="1" ht="18" customHeight="1" spans="1:15">
      <c r="A524" s="46" t="s">
        <v>1750</v>
      </c>
      <c r="B524" s="47" t="s">
        <v>44</v>
      </c>
      <c r="C524" s="47" t="s">
        <v>1753</v>
      </c>
      <c r="D524" s="48">
        <f t="shared" si="60"/>
        <v>36</v>
      </c>
      <c r="E524" s="48">
        <f t="shared" si="61"/>
        <v>36</v>
      </c>
      <c r="F524" s="48"/>
      <c r="G524" s="48"/>
      <c r="H524" s="48">
        <v>36</v>
      </c>
      <c r="I524" s="55">
        <f t="shared" si="62"/>
        <v>0</v>
      </c>
      <c r="J524" s="55"/>
      <c r="K524" s="55"/>
      <c r="L524" s="55"/>
      <c r="M524" s="56">
        <f t="shared" si="63"/>
        <v>639</v>
      </c>
      <c r="N524" s="56">
        <f t="shared" si="64"/>
        <v>81</v>
      </c>
      <c r="O524" s="56">
        <f t="shared" si="65"/>
        <v>558</v>
      </c>
    </row>
    <row r="525" s="27" customFormat="1" ht="18" customHeight="1" spans="1:15">
      <c r="A525" s="46" t="s">
        <v>1750</v>
      </c>
      <c r="B525" s="47" t="s">
        <v>44</v>
      </c>
      <c r="C525" s="47" t="s">
        <v>1754</v>
      </c>
      <c r="D525" s="48">
        <f t="shared" si="60"/>
        <v>27</v>
      </c>
      <c r="E525" s="48">
        <f t="shared" si="61"/>
        <v>27</v>
      </c>
      <c r="F525" s="48"/>
      <c r="G525" s="48"/>
      <c r="H525" s="48">
        <v>27</v>
      </c>
      <c r="I525" s="55">
        <f t="shared" si="62"/>
        <v>0</v>
      </c>
      <c r="J525" s="55"/>
      <c r="K525" s="55"/>
      <c r="L525" s="55"/>
      <c r="M525" s="56">
        <f t="shared" si="63"/>
        <v>479.25</v>
      </c>
      <c r="N525" s="56">
        <f t="shared" si="64"/>
        <v>60.75</v>
      </c>
      <c r="O525" s="56">
        <f t="shared" si="65"/>
        <v>418.5</v>
      </c>
    </row>
    <row r="526" s="27" customFormat="1" ht="18" customHeight="1" spans="1:15">
      <c r="A526" s="46" t="s">
        <v>1750</v>
      </c>
      <c r="B526" s="47" t="s">
        <v>44</v>
      </c>
      <c r="C526" s="47" t="s">
        <v>1755</v>
      </c>
      <c r="D526" s="48">
        <f t="shared" si="60"/>
        <v>99</v>
      </c>
      <c r="E526" s="48">
        <f t="shared" si="61"/>
        <v>99</v>
      </c>
      <c r="F526" s="48"/>
      <c r="G526" s="48"/>
      <c r="H526" s="48">
        <v>99</v>
      </c>
      <c r="I526" s="55">
        <f t="shared" si="62"/>
        <v>0</v>
      </c>
      <c r="J526" s="55"/>
      <c r="K526" s="55"/>
      <c r="L526" s="55"/>
      <c r="M526" s="56">
        <f t="shared" si="63"/>
        <v>1757.25</v>
      </c>
      <c r="N526" s="56">
        <f t="shared" si="64"/>
        <v>222.75</v>
      </c>
      <c r="O526" s="56">
        <f t="shared" si="65"/>
        <v>1534.5</v>
      </c>
    </row>
    <row r="527" s="27" customFormat="1" ht="18" customHeight="1" spans="1:15">
      <c r="A527" s="46" t="s">
        <v>1750</v>
      </c>
      <c r="B527" s="47" t="s">
        <v>44</v>
      </c>
      <c r="C527" s="47" t="s">
        <v>1756</v>
      </c>
      <c r="D527" s="48">
        <f t="shared" si="60"/>
        <v>18</v>
      </c>
      <c r="E527" s="48">
        <f t="shared" si="61"/>
        <v>18</v>
      </c>
      <c r="F527" s="48"/>
      <c r="G527" s="48"/>
      <c r="H527" s="48">
        <v>18</v>
      </c>
      <c r="I527" s="55">
        <f t="shared" si="62"/>
        <v>0</v>
      </c>
      <c r="J527" s="55"/>
      <c r="K527" s="55"/>
      <c r="L527" s="55"/>
      <c r="M527" s="56">
        <f t="shared" si="63"/>
        <v>319.5</v>
      </c>
      <c r="N527" s="56">
        <f t="shared" si="64"/>
        <v>40.5</v>
      </c>
      <c r="O527" s="56">
        <f t="shared" si="65"/>
        <v>279</v>
      </c>
    </row>
    <row r="528" s="27" customFormat="1" ht="18" customHeight="1" spans="1:15">
      <c r="A528" s="46" t="s">
        <v>1750</v>
      </c>
      <c r="B528" s="47" t="s">
        <v>44</v>
      </c>
      <c r="C528" s="47" t="s">
        <v>1757</v>
      </c>
      <c r="D528" s="48">
        <f t="shared" si="60"/>
        <v>107</v>
      </c>
      <c r="E528" s="48">
        <f t="shared" si="61"/>
        <v>107</v>
      </c>
      <c r="F528" s="48"/>
      <c r="G528" s="48"/>
      <c r="H528" s="48">
        <v>107</v>
      </c>
      <c r="I528" s="55">
        <f t="shared" si="62"/>
        <v>0</v>
      </c>
      <c r="J528" s="55"/>
      <c r="K528" s="55"/>
      <c r="L528" s="55"/>
      <c r="M528" s="56">
        <f t="shared" si="63"/>
        <v>1899.25</v>
      </c>
      <c r="N528" s="56">
        <f t="shared" si="64"/>
        <v>240.75</v>
      </c>
      <c r="O528" s="56">
        <f t="shared" si="65"/>
        <v>1658.5</v>
      </c>
    </row>
    <row r="529" s="27" customFormat="1" ht="18" customHeight="1" spans="1:15">
      <c r="A529" s="46" t="s">
        <v>1750</v>
      </c>
      <c r="B529" s="47" t="s">
        <v>44</v>
      </c>
      <c r="C529" s="47" t="s">
        <v>1758</v>
      </c>
      <c r="D529" s="48">
        <f t="shared" si="60"/>
        <v>18</v>
      </c>
      <c r="E529" s="48">
        <f t="shared" si="61"/>
        <v>18</v>
      </c>
      <c r="F529" s="48"/>
      <c r="G529" s="48"/>
      <c r="H529" s="48">
        <v>18</v>
      </c>
      <c r="I529" s="55">
        <f t="shared" si="62"/>
        <v>0</v>
      </c>
      <c r="J529" s="55"/>
      <c r="K529" s="55"/>
      <c r="L529" s="55"/>
      <c r="M529" s="56">
        <f t="shared" si="63"/>
        <v>319.5</v>
      </c>
      <c r="N529" s="56">
        <f t="shared" si="64"/>
        <v>40.5</v>
      </c>
      <c r="O529" s="56">
        <f t="shared" si="65"/>
        <v>279</v>
      </c>
    </row>
    <row r="530" s="27" customFormat="1" ht="18" customHeight="1" spans="1:15">
      <c r="A530" s="46" t="s">
        <v>1750</v>
      </c>
      <c r="B530" s="47" t="s">
        <v>44</v>
      </c>
      <c r="C530" s="47" t="s">
        <v>1759</v>
      </c>
      <c r="D530" s="48">
        <f t="shared" si="60"/>
        <v>90</v>
      </c>
      <c r="E530" s="48">
        <f t="shared" si="61"/>
        <v>90</v>
      </c>
      <c r="F530" s="48"/>
      <c r="G530" s="48"/>
      <c r="H530" s="48">
        <v>90</v>
      </c>
      <c r="I530" s="55">
        <f t="shared" si="62"/>
        <v>0</v>
      </c>
      <c r="J530" s="55"/>
      <c r="K530" s="55"/>
      <c r="L530" s="55"/>
      <c r="M530" s="56">
        <f t="shared" si="63"/>
        <v>1597.5</v>
      </c>
      <c r="N530" s="56">
        <f t="shared" si="64"/>
        <v>202.5</v>
      </c>
      <c r="O530" s="56">
        <f t="shared" si="65"/>
        <v>1395</v>
      </c>
    </row>
    <row r="531" s="27" customFormat="1" ht="18" customHeight="1" spans="1:15">
      <c r="A531" s="46" t="s">
        <v>1750</v>
      </c>
      <c r="B531" s="47" t="s">
        <v>44</v>
      </c>
      <c r="C531" s="47" t="s">
        <v>1760</v>
      </c>
      <c r="D531" s="48">
        <f t="shared" si="60"/>
        <v>36</v>
      </c>
      <c r="E531" s="48">
        <f t="shared" si="61"/>
        <v>36</v>
      </c>
      <c r="F531" s="48"/>
      <c r="G531" s="48"/>
      <c r="H531" s="48">
        <v>36</v>
      </c>
      <c r="I531" s="55">
        <f t="shared" si="62"/>
        <v>0</v>
      </c>
      <c r="J531" s="55"/>
      <c r="K531" s="55"/>
      <c r="L531" s="55"/>
      <c r="M531" s="56">
        <f t="shared" si="63"/>
        <v>639</v>
      </c>
      <c r="N531" s="56">
        <f t="shared" si="64"/>
        <v>81</v>
      </c>
      <c r="O531" s="56">
        <f t="shared" si="65"/>
        <v>558</v>
      </c>
    </row>
    <row r="532" s="27" customFormat="1" ht="18" customHeight="1" spans="1:15">
      <c r="A532" s="46" t="s">
        <v>1750</v>
      </c>
      <c r="B532" s="47" t="s">
        <v>44</v>
      </c>
      <c r="C532" s="47" t="s">
        <v>1761</v>
      </c>
      <c r="D532" s="48">
        <f t="shared" si="60"/>
        <v>18</v>
      </c>
      <c r="E532" s="48">
        <f t="shared" si="61"/>
        <v>18</v>
      </c>
      <c r="F532" s="48"/>
      <c r="G532" s="48"/>
      <c r="H532" s="48">
        <v>18</v>
      </c>
      <c r="I532" s="55">
        <f t="shared" si="62"/>
        <v>0</v>
      </c>
      <c r="J532" s="55"/>
      <c r="K532" s="55"/>
      <c r="L532" s="55"/>
      <c r="M532" s="56">
        <f t="shared" si="63"/>
        <v>319.5</v>
      </c>
      <c r="N532" s="56">
        <f t="shared" si="64"/>
        <v>40.5</v>
      </c>
      <c r="O532" s="56">
        <f t="shared" si="65"/>
        <v>279</v>
      </c>
    </row>
    <row r="533" s="27" customFormat="1" ht="18" customHeight="1" spans="1:15">
      <c r="A533" s="46" t="s">
        <v>1750</v>
      </c>
      <c r="B533" s="47" t="s">
        <v>44</v>
      </c>
      <c r="C533" s="47" t="s">
        <v>1762</v>
      </c>
      <c r="D533" s="48">
        <f t="shared" si="60"/>
        <v>73</v>
      </c>
      <c r="E533" s="48">
        <f t="shared" si="61"/>
        <v>73</v>
      </c>
      <c r="F533" s="48"/>
      <c r="G533" s="48"/>
      <c r="H533" s="48">
        <v>73</v>
      </c>
      <c r="I533" s="55">
        <f t="shared" si="62"/>
        <v>0</v>
      </c>
      <c r="J533" s="55"/>
      <c r="K533" s="55"/>
      <c r="L533" s="55"/>
      <c r="M533" s="56">
        <f t="shared" si="63"/>
        <v>1295.75</v>
      </c>
      <c r="N533" s="56">
        <f t="shared" si="64"/>
        <v>164.25</v>
      </c>
      <c r="O533" s="56">
        <f t="shared" si="65"/>
        <v>1131.5</v>
      </c>
    </row>
    <row r="534" s="27" customFormat="1" ht="18" customHeight="1" spans="1:15">
      <c r="A534" s="46" t="s">
        <v>1750</v>
      </c>
      <c r="B534" s="47" t="s">
        <v>44</v>
      </c>
      <c r="C534" s="47" t="s">
        <v>1763</v>
      </c>
      <c r="D534" s="48">
        <f t="shared" si="60"/>
        <v>108</v>
      </c>
      <c r="E534" s="48">
        <f t="shared" si="61"/>
        <v>108</v>
      </c>
      <c r="F534" s="48"/>
      <c r="G534" s="48"/>
      <c r="H534" s="48">
        <v>108</v>
      </c>
      <c r="I534" s="55">
        <f t="shared" si="62"/>
        <v>0</v>
      </c>
      <c r="J534" s="55"/>
      <c r="K534" s="55"/>
      <c r="L534" s="55"/>
      <c r="M534" s="56">
        <f t="shared" si="63"/>
        <v>1917</v>
      </c>
      <c r="N534" s="56">
        <f t="shared" si="64"/>
        <v>243</v>
      </c>
      <c r="O534" s="56">
        <f t="shared" si="65"/>
        <v>1674</v>
      </c>
    </row>
    <row r="535" s="27" customFormat="1" ht="18" customHeight="1" spans="1:15">
      <c r="A535" s="46" t="s">
        <v>1750</v>
      </c>
      <c r="B535" s="47" t="s">
        <v>44</v>
      </c>
      <c r="C535" s="47" t="s">
        <v>1764</v>
      </c>
      <c r="D535" s="48">
        <f t="shared" si="60"/>
        <v>72</v>
      </c>
      <c r="E535" s="48">
        <f t="shared" si="61"/>
        <v>72</v>
      </c>
      <c r="F535" s="48"/>
      <c r="G535" s="48"/>
      <c r="H535" s="48">
        <v>72</v>
      </c>
      <c r="I535" s="55">
        <f t="shared" si="62"/>
        <v>0</v>
      </c>
      <c r="J535" s="55"/>
      <c r="K535" s="55"/>
      <c r="L535" s="55"/>
      <c r="M535" s="56">
        <f t="shared" si="63"/>
        <v>1278</v>
      </c>
      <c r="N535" s="56">
        <f t="shared" si="64"/>
        <v>162</v>
      </c>
      <c r="O535" s="56">
        <f t="shared" si="65"/>
        <v>1116</v>
      </c>
    </row>
    <row r="536" s="27" customFormat="1" ht="18" customHeight="1" spans="1:15">
      <c r="A536" s="46" t="s">
        <v>1750</v>
      </c>
      <c r="B536" s="47" t="s">
        <v>44</v>
      </c>
      <c r="C536" s="47" t="s">
        <v>1765</v>
      </c>
      <c r="D536" s="48">
        <f t="shared" si="60"/>
        <v>18</v>
      </c>
      <c r="E536" s="48">
        <f t="shared" si="61"/>
        <v>18</v>
      </c>
      <c r="F536" s="48"/>
      <c r="G536" s="48"/>
      <c r="H536" s="48">
        <v>18</v>
      </c>
      <c r="I536" s="55">
        <f t="shared" si="62"/>
        <v>0</v>
      </c>
      <c r="J536" s="55"/>
      <c r="K536" s="55"/>
      <c r="L536" s="55"/>
      <c r="M536" s="56">
        <f t="shared" si="63"/>
        <v>319.5</v>
      </c>
      <c r="N536" s="56">
        <f t="shared" si="64"/>
        <v>40.5</v>
      </c>
      <c r="O536" s="56">
        <f t="shared" si="65"/>
        <v>279</v>
      </c>
    </row>
    <row r="537" s="27" customFormat="1" ht="18" customHeight="1" spans="1:15">
      <c r="A537" s="46" t="s">
        <v>1750</v>
      </c>
      <c r="B537" s="47" t="s">
        <v>44</v>
      </c>
      <c r="C537" s="47" t="s">
        <v>1766</v>
      </c>
      <c r="D537" s="48">
        <f t="shared" si="60"/>
        <v>18</v>
      </c>
      <c r="E537" s="48">
        <f t="shared" si="61"/>
        <v>18</v>
      </c>
      <c r="F537" s="48"/>
      <c r="G537" s="48"/>
      <c r="H537" s="48">
        <v>18</v>
      </c>
      <c r="I537" s="55">
        <f t="shared" si="62"/>
        <v>0</v>
      </c>
      <c r="J537" s="55"/>
      <c r="K537" s="55"/>
      <c r="L537" s="55"/>
      <c r="M537" s="56">
        <f t="shared" si="63"/>
        <v>319.5</v>
      </c>
      <c r="N537" s="56">
        <f t="shared" si="64"/>
        <v>40.5</v>
      </c>
      <c r="O537" s="56">
        <f t="shared" si="65"/>
        <v>279</v>
      </c>
    </row>
    <row r="538" s="27" customFormat="1" ht="18" customHeight="1" spans="1:15">
      <c r="A538" s="46" t="s">
        <v>1750</v>
      </c>
      <c r="B538" s="47" t="s">
        <v>44</v>
      </c>
      <c r="C538" s="47" t="s">
        <v>1767</v>
      </c>
      <c r="D538" s="48">
        <f t="shared" si="60"/>
        <v>54</v>
      </c>
      <c r="E538" s="48">
        <f t="shared" si="61"/>
        <v>54</v>
      </c>
      <c r="F538" s="48"/>
      <c r="G538" s="48"/>
      <c r="H538" s="48">
        <v>54</v>
      </c>
      <c r="I538" s="55">
        <f t="shared" si="62"/>
        <v>0</v>
      </c>
      <c r="J538" s="55"/>
      <c r="K538" s="55"/>
      <c r="L538" s="55"/>
      <c r="M538" s="56">
        <f t="shared" si="63"/>
        <v>958.5</v>
      </c>
      <c r="N538" s="56">
        <f t="shared" si="64"/>
        <v>121.5</v>
      </c>
      <c r="O538" s="56">
        <f t="shared" si="65"/>
        <v>837</v>
      </c>
    </row>
    <row r="539" s="27" customFormat="1" ht="18" customHeight="1" spans="1:15">
      <c r="A539" s="46" t="s">
        <v>1750</v>
      </c>
      <c r="B539" s="47" t="s">
        <v>44</v>
      </c>
      <c r="C539" s="47" t="s">
        <v>1768</v>
      </c>
      <c r="D539" s="48">
        <f t="shared" si="60"/>
        <v>18</v>
      </c>
      <c r="E539" s="48">
        <f t="shared" si="61"/>
        <v>18</v>
      </c>
      <c r="F539" s="48"/>
      <c r="G539" s="48"/>
      <c r="H539" s="48">
        <v>18</v>
      </c>
      <c r="I539" s="55">
        <f t="shared" si="62"/>
        <v>0</v>
      </c>
      <c r="J539" s="55"/>
      <c r="K539" s="55"/>
      <c r="L539" s="55"/>
      <c r="M539" s="56">
        <f t="shared" si="63"/>
        <v>319.5</v>
      </c>
      <c r="N539" s="56">
        <f t="shared" si="64"/>
        <v>40.5</v>
      </c>
      <c r="O539" s="56">
        <f t="shared" si="65"/>
        <v>279</v>
      </c>
    </row>
    <row r="540" s="27" customFormat="1" ht="18" customHeight="1" spans="1:15">
      <c r="A540" s="46" t="s">
        <v>1750</v>
      </c>
      <c r="B540" s="47" t="s">
        <v>44</v>
      </c>
      <c r="C540" s="47" t="s">
        <v>1769</v>
      </c>
      <c r="D540" s="48">
        <f t="shared" si="60"/>
        <v>18</v>
      </c>
      <c r="E540" s="48">
        <f t="shared" si="61"/>
        <v>18</v>
      </c>
      <c r="F540" s="48"/>
      <c r="G540" s="48"/>
      <c r="H540" s="48">
        <v>18</v>
      </c>
      <c r="I540" s="55">
        <f t="shared" si="62"/>
        <v>0</v>
      </c>
      <c r="J540" s="55"/>
      <c r="K540" s="55"/>
      <c r="L540" s="55"/>
      <c r="M540" s="56">
        <f t="shared" si="63"/>
        <v>319.5</v>
      </c>
      <c r="N540" s="56">
        <f t="shared" si="64"/>
        <v>40.5</v>
      </c>
      <c r="O540" s="56">
        <f t="shared" si="65"/>
        <v>279</v>
      </c>
    </row>
    <row r="541" s="27" customFormat="1" ht="18" customHeight="1" spans="1:15">
      <c r="A541" s="46" t="s">
        <v>1750</v>
      </c>
      <c r="B541" s="47" t="s">
        <v>44</v>
      </c>
      <c r="C541" s="47" t="s">
        <v>1770</v>
      </c>
      <c r="D541" s="48">
        <f t="shared" si="60"/>
        <v>18</v>
      </c>
      <c r="E541" s="48">
        <f t="shared" si="61"/>
        <v>18</v>
      </c>
      <c r="F541" s="48"/>
      <c r="G541" s="48"/>
      <c r="H541" s="48">
        <v>18</v>
      </c>
      <c r="I541" s="55">
        <f t="shared" si="62"/>
        <v>0</v>
      </c>
      <c r="J541" s="55"/>
      <c r="K541" s="55"/>
      <c r="L541" s="55"/>
      <c r="M541" s="56">
        <f t="shared" si="63"/>
        <v>319.5</v>
      </c>
      <c r="N541" s="56">
        <f t="shared" si="64"/>
        <v>40.5</v>
      </c>
      <c r="O541" s="56">
        <f t="shared" si="65"/>
        <v>279</v>
      </c>
    </row>
    <row r="542" s="27" customFormat="1" ht="18" customHeight="1" spans="1:15">
      <c r="A542" s="46" t="s">
        <v>1750</v>
      </c>
      <c r="B542" s="47" t="s">
        <v>44</v>
      </c>
      <c r="C542" s="47" t="s">
        <v>1771</v>
      </c>
      <c r="D542" s="48">
        <f t="shared" si="60"/>
        <v>108</v>
      </c>
      <c r="E542" s="48">
        <f t="shared" si="61"/>
        <v>108</v>
      </c>
      <c r="F542" s="48"/>
      <c r="G542" s="48"/>
      <c r="H542" s="48">
        <v>108</v>
      </c>
      <c r="I542" s="55">
        <f t="shared" si="62"/>
        <v>0</v>
      </c>
      <c r="J542" s="55"/>
      <c r="K542" s="55"/>
      <c r="L542" s="55"/>
      <c r="M542" s="56">
        <f t="shared" si="63"/>
        <v>1917</v>
      </c>
      <c r="N542" s="56">
        <f t="shared" si="64"/>
        <v>243</v>
      </c>
      <c r="O542" s="56">
        <f t="shared" si="65"/>
        <v>1674</v>
      </c>
    </row>
    <row r="543" s="27" customFormat="1" ht="18" customHeight="1" spans="1:15">
      <c r="A543" s="46" t="s">
        <v>1750</v>
      </c>
      <c r="B543" s="47" t="s">
        <v>44</v>
      </c>
      <c r="C543" s="47" t="s">
        <v>1772</v>
      </c>
      <c r="D543" s="48">
        <f t="shared" si="60"/>
        <v>75.2</v>
      </c>
      <c r="E543" s="48">
        <f t="shared" si="61"/>
        <v>75.2</v>
      </c>
      <c r="F543" s="48"/>
      <c r="G543" s="48"/>
      <c r="H543" s="48">
        <v>75.2</v>
      </c>
      <c r="I543" s="55">
        <f t="shared" si="62"/>
        <v>0</v>
      </c>
      <c r="J543" s="55"/>
      <c r="K543" s="55"/>
      <c r="L543" s="55"/>
      <c r="M543" s="56">
        <f t="shared" si="63"/>
        <v>1334.8</v>
      </c>
      <c r="N543" s="56">
        <f t="shared" si="64"/>
        <v>169.2</v>
      </c>
      <c r="O543" s="56">
        <f t="shared" si="65"/>
        <v>1165.6</v>
      </c>
    </row>
    <row r="544" s="27" customFormat="1" ht="18" customHeight="1" spans="1:15">
      <c r="A544" s="46" t="s">
        <v>1750</v>
      </c>
      <c r="B544" s="47" t="s">
        <v>44</v>
      </c>
      <c r="C544" s="47" t="s">
        <v>1773</v>
      </c>
      <c r="D544" s="48">
        <f t="shared" si="60"/>
        <v>76.5</v>
      </c>
      <c r="E544" s="48">
        <f t="shared" si="61"/>
        <v>76.5</v>
      </c>
      <c r="F544" s="49"/>
      <c r="G544" s="48"/>
      <c r="H544" s="48">
        <v>76.5</v>
      </c>
      <c r="I544" s="55">
        <f t="shared" si="62"/>
        <v>0</v>
      </c>
      <c r="J544" s="55"/>
      <c r="K544" s="55"/>
      <c r="L544" s="55"/>
      <c r="M544" s="56">
        <f t="shared" si="63"/>
        <v>1357.875</v>
      </c>
      <c r="N544" s="56">
        <f t="shared" si="64"/>
        <v>172.125</v>
      </c>
      <c r="O544" s="56">
        <f t="shared" si="65"/>
        <v>1185.75</v>
      </c>
    </row>
    <row r="545" s="27" customFormat="1" ht="18" customHeight="1" spans="1:15">
      <c r="A545" s="46" t="s">
        <v>1750</v>
      </c>
      <c r="B545" s="47" t="s">
        <v>44</v>
      </c>
      <c r="C545" s="47" t="s">
        <v>1774</v>
      </c>
      <c r="D545" s="48">
        <f t="shared" si="60"/>
        <v>76.5</v>
      </c>
      <c r="E545" s="48">
        <f t="shared" si="61"/>
        <v>76.5</v>
      </c>
      <c r="F545" s="48"/>
      <c r="G545" s="48"/>
      <c r="H545" s="48">
        <v>76.5</v>
      </c>
      <c r="I545" s="55">
        <f t="shared" si="62"/>
        <v>0</v>
      </c>
      <c r="J545" s="55"/>
      <c r="K545" s="55"/>
      <c r="L545" s="55"/>
      <c r="M545" s="56">
        <f t="shared" si="63"/>
        <v>1357.875</v>
      </c>
      <c r="N545" s="56">
        <f t="shared" si="64"/>
        <v>172.125</v>
      </c>
      <c r="O545" s="56">
        <f t="shared" si="65"/>
        <v>1185.75</v>
      </c>
    </row>
    <row r="546" s="27" customFormat="1" ht="18" customHeight="1" spans="1:15">
      <c r="A546" s="46" t="s">
        <v>1750</v>
      </c>
      <c r="B546" s="47" t="s">
        <v>44</v>
      </c>
      <c r="C546" s="47" t="s">
        <v>1775</v>
      </c>
      <c r="D546" s="48">
        <f t="shared" si="60"/>
        <v>76.5</v>
      </c>
      <c r="E546" s="48">
        <f t="shared" si="61"/>
        <v>76.5</v>
      </c>
      <c r="F546" s="48"/>
      <c r="G546" s="48"/>
      <c r="H546" s="48">
        <v>76.5</v>
      </c>
      <c r="I546" s="55">
        <f t="shared" si="62"/>
        <v>0</v>
      </c>
      <c r="J546" s="55"/>
      <c r="K546" s="55"/>
      <c r="L546" s="55"/>
      <c r="M546" s="56">
        <f t="shared" si="63"/>
        <v>1357.875</v>
      </c>
      <c r="N546" s="56">
        <f t="shared" si="64"/>
        <v>172.125</v>
      </c>
      <c r="O546" s="56">
        <f t="shared" si="65"/>
        <v>1185.75</v>
      </c>
    </row>
    <row r="547" s="27" customFormat="1" ht="18" customHeight="1" spans="1:15">
      <c r="A547" s="46" t="s">
        <v>1750</v>
      </c>
      <c r="B547" s="47" t="s">
        <v>44</v>
      </c>
      <c r="C547" s="47" t="s">
        <v>1776</v>
      </c>
      <c r="D547" s="48">
        <f t="shared" si="60"/>
        <v>54</v>
      </c>
      <c r="E547" s="48">
        <f t="shared" si="61"/>
        <v>54</v>
      </c>
      <c r="F547" s="48"/>
      <c r="G547" s="48"/>
      <c r="H547" s="48">
        <v>54</v>
      </c>
      <c r="I547" s="55">
        <f t="shared" si="62"/>
        <v>0</v>
      </c>
      <c r="J547" s="55"/>
      <c r="K547" s="55"/>
      <c r="L547" s="55"/>
      <c r="M547" s="56">
        <f t="shared" si="63"/>
        <v>958.5</v>
      </c>
      <c r="N547" s="56">
        <f t="shared" si="64"/>
        <v>121.5</v>
      </c>
      <c r="O547" s="56">
        <f t="shared" si="65"/>
        <v>837</v>
      </c>
    </row>
    <row r="548" s="27" customFormat="1" ht="18" customHeight="1" spans="1:15">
      <c r="A548" s="46" t="s">
        <v>1750</v>
      </c>
      <c r="B548" s="47" t="s">
        <v>44</v>
      </c>
      <c r="C548" s="47" t="s">
        <v>1777</v>
      </c>
      <c r="D548" s="48">
        <f t="shared" si="60"/>
        <v>81</v>
      </c>
      <c r="E548" s="48">
        <f t="shared" si="61"/>
        <v>81</v>
      </c>
      <c r="F548" s="48"/>
      <c r="G548" s="48"/>
      <c r="H548" s="48">
        <v>81</v>
      </c>
      <c r="I548" s="55">
        <f t="shared" si="62"/>
        <v>0</v>
      </c>
      <c r="J548" s="55"/>
      <c r="K548" s="55"/>
      <c r="L548" s="55"/>
      <c r="M548" s="56">
        <f t="shared" si="63"/>
        <v>1437.75</v>
      </c>
      <c r="N548" s="56">
        <f t="shared" si="64"/>
        <v>182.25</v>
      </c>
      <c r="O548" s="56">
        <f t="shared" si="65"/>
        <v>1255.5</v>
      </c>
    </row>
    <row r="549" s="27" customFormat="1" ht="18" customHeight="1" spans="1:15">
      <c r="A549" s="46" t="s">
        <v>1750</v>
      </c>
      <c r="B549" s="47" t="s">
        <v>44</v>
      </c>
      <c r="C549" s="47" t="s">
        <v>1778</v>
      </c>
      <c r="D549" s="48">
        <f t="shared" si="60"/>
        <v>81</v>
      </c>
      <c r="E549" s="48">
        <f t="shared" si="61"/>
        <v>81</v>
      </c>
      <c r="F549" s="48"/>
      <c r="G549" s="48"/>
      <c r="H549" s="48">
        <v>81</v>
      </c>
      <c r="I549" s="55">
        <f t="shared" si="62"/>
        <v>0</v>
      </c>
      <c r="J549" s="55"/>
      <c r="K549" s="55"/>
      <c r="L549" s="55"/>
      <c r="M549" s="56">
        <f t="shared" si="63"/>
        <v>1437.75</v>
      </c>
      <c r="N549" s="56">
        <f t="shared" si="64"/>
        <v>182.25</v>
      </c>
      <c r="O549" s="56">
        <f t="shared" si="65"/>
        <v>1255.5</v>
      </c>
    </row>
    <row r="550" s="27" customFormat="1" ht="18" customHeight="1" spans="1:15">
      <c r="A550" s="46" t="s">
        <v>1750</v>
      </c>
      <c r="B550" s="47" t="s">
        <v>44</v>
      </c>
      <c r="C550" s="47" t="s">
        <v>1779</v>
      </c>
      <c r="D550" s="48">
        <f t="shared" si="60"/>
        <v>72</v>
      </c>
      <c r="E550" s="48">
        <f t="shared" si="61"/>
        <v>72</v>
      </c>
      <c r="F550" s="48"/>
      <c r="G550" s="48"/>
      <c r="H550" s="48">
        <v>72</v>
      </c>
      <c r="I550" s="55">
        <f t="shared" si="62"/>
        <v>0</v>
      </c>
      <c r="J550" s="55"/>
      <c r="K550" s="55"/>
      <c r="L550" s="55"/>
      <c r="M550" s="56">
        <f t="shared" si="63"/>
        <v>1278</v>
      </c>
      <c r="N550" s="56">
        <f t="shared" si="64"/>
        <v>162</v>
      </c>
      <c r="O550" s="56">
        <f t="shared" si="65"/>
        <v>1116</v>
      </c>
    </row>
    <row r="551" s="27" customFormat="1" ht="18" customHeight="1" spans="1:15">
      <c r="A551" s="46" t="s">
        <v>1750</v>
      </c>
      <c r="B551" s="47" t="s">
        <v>44</v>
      </c>
      <c r="C551" s="47" t="s">
        <v>1780</v>
      </c>
      <c r="D551" s="48">
        <f t="shared" si="60"/>
        <v>39</v>
      </c>
      <c r="E551" s="48">
        <f t="shared" si="61"/>
        <v>39</v>
      </c>
      <c r="F551" s="48"/>
      <c r="G551" s="48"/>
      <c r="H551" s="48">
        <v>39</v>
      </c>
      <c r="I551" s="55">
        <f t="shared" si="62"/>
        <v>0</v>
      </c>
      <c r="J551" s="55"/>
      <c r="K551" s="55"/>
      <c r="L551" s="55"/>
      <c r="M551" s="56">
        <f t="shared" si="63"/>
        <v>692.25</v>
      </c>
      <c r="N551" s="56">
        <f t="shared" si="64"/>
        <v>87.75</v>
      </c>
      <c r="O551" s="56">
        <f t="shared" si="65"/>
        <v>604.5</v>
      </c>
    </row>
    <row r="552" s="27" customFormat="1" ht="18" customHeight="1" spans="1:15">
      <c r="A552" s="46" t="s">
        <v>1750</v>
      </c>
      <c r="B552" s="47" t="s">
        <v>44</v>
      </c>
      <c r="C552" s="47" t="s">
        <v>1781</v>
      </c>
      <c r="D552" s="48">
        <f t="shared" si="60"/>
        <v>72</v>
      </c>
      <c r="E552" s="48">
        <f t="shared" si="61"/>
        <v>72</v>
      </c>
      <c r="F552" s="48"/>
      <c r="G552" s="48"/>
      <c r="H552" s="48">
        <v>72</v>
      </c>
      <c r="I552" s="55">
        <f t="shared" si="62"/>
        <v>0</v>
      </c>
      <c r="J552" s="55"/>
      <c r="K552" s="55"/>
      <c r="L552" s="55"/>
      <c r="M552" s="56">
        <f t="shared" si="63"/>
        <v>1278</v>
      </c>
      <c r="N552" s="56">
        <f t="shared" si="64"/>
        <v>162</v>
      </c>
      <c r="O552" s="56">
        <f t="shared" si="65"/>
        <v>1116</v>
      </c>
    </row>
    <row r="553" s="27" customFormat="1" ht="18" customHeight="1" spans="1:15">
      <c r="A553" s="46" t="s">
        <v>1750</v>
      </c>
      <c r="B553" s="47" t="s">
        <v>44</v>
      </c>
      <c r="C553" s="47" t="s">
        <v>1782</v>
      </c>
      <c r="D553" s="48">
        <f t="shared" si="60"/>
        <v>78</v>
      </c>
      <c r="E553" s="48">
        <f t="shared" si="61"/>
        <v>78</v>
      </c>
      <c r="F553" s="48"/>
      <c r="G553" s="48"/>
      <c r="H553" s="48">
        <v>78</v>
      </c>
      <c r="I553" s="55">
        <f t="shared" si="62"/>
        <v>0</v>
      </c>
      <c r="J553" s="55"/>
      <c r="K553" s="55"/>
      <c r="L553" s="55"/>
      <c r="M553" s="56">
        <f t="shared" si="63"/>
        <v>1384.5</v>
      </c>
      <c r="N553" s="56">
        <f t="shared" si="64"/>
        <v>175.5</v>
      </c>
      <c r="O553" s="56">
        <f t="shared" si="65"/>
        <v>1209</v>
      </c>
    </row>
    <row r="554" s="27" customFormat="1" ht="18" customHeight="1" spans="1:15">
      <c r="A554" s="46" t="s">
        <v>1750</v>
      </c>
      <c r="B554" s="47" t="s">
        <v>44</v>
      </c>
      <c r="C554" s="47" t="s">
        <v>1783</v>
      </c>
      <c r="D554" s="48">
        <f t="shared" si="60"/>
        <v>130.5</v>
      </c>
      <c r="E554" s="48">
        <f t="shared" si="61"/>
        <v>130.5</v>
      </c>
      <c r="F554" s="48"/>
      <c r="G554" s="48"/>
      <c r="H554" s="48">
        <v>130.5</v>
      </c>
      <c r="I554" s="55">
        <f t="shared" si="62"/>
        <v>0</v>
      </c>
      <c r="J554" s="55"/>
      <c r="K554" s="55"/>
      <c r="L554" s="55"/>
      <c r="M554" s="56">
        <f t="shared" si="63"/>
        <v>2316.375</v>
      </c>
      <c r="N554" s="56">
        <f t="shared" si="64"/>
        <v>293.625</v>
      </c>
      <c r="O554" s="56">
        <f t="shared" si="65"/>
        <v>2022.75</v>
      </c>
    </row>
    <row r="555" s="27" customFormat="1" ht="18" customHeight="1" spans="1:15">
      <c r="A555" s="46" t="s">
        <v>1750</v>
      </c>
      <c r="B555" s="47" t="s">
        <v>44</v>
      </c>
      <c r="C555" s="47" t="s">
        <v>1784</v>
      </c>
      <c r="D555" s="48">
        <f t="shared" si="60"/>
        <v>117</v>
      </c>
      <c r="E555" s="48">
        <f t="shared" si="61"/>
        <v>117</v>
      </c>
      <c r="F555" s="48"/>
      <c r="G555" s="48"/>
      <c r="H555" s="48">
        <v>117</v>
      </c>
      <c r="I555" s="55">
        <f t="shared" si="62"/>
        <v>0</v>
      </c>
      <c r="J555" s="55"/>
      <c r="K555" s="55"/>
      <c r="L555" s="55"/>
      <c r="M555" s="56">
        <f t="shared" si="63"/>
        <v>2076.75</v>
      </c>
      <c r="N555" s="56">
        <f t="shared" si="64"/>
        <v>263.25</v>
      </c>
      <c r="O555" s="56">
        <f t="shared" si="65"/>
        <v>1813.5</v>
      </c>
    </row>
    <row r="556" s="27" customFormat="1" ht="18" customHeight="1" spans="1:15">
      <c r="A556" s="46" t="s">
        <v>1750</v>
      </c>
      <c r="B556" s="47" t="s">
        <v>44</v>
      </c>
      <c r="C556" s="47" t="s">
        <v>1785</v>
      </c>
      <c r="D556" s="48">
        <f t="shared" si="60"/>
        <v>43.4</v>
      </c>
      <c r="E556" s="48">
        <f t="shared" si="61"/>
        <v>43.4</v>
      </c>
      <c r="F556" s="48"/>
      <c r="G556" s="48"/>
      <c r="H556" s="48">
        <v>43.4</v>
      </c>
      <c r="I556" s="55">
        <f t="shared" si="62"/>
        <v>0</v>
      </c>
      <c r="J556" s="55"/>
      <c r="K556" s="55"/>
      <c r="L556" s="55"/>
      <c r="M556" s="56">
        <f t="shared" si="63"/>
        <v>770.35</v>
      </c>
      <c r="N556" s="56">
        <f t="shared" si="64"/>
        <v>97.65</v>
      </c>
      <c r="O556" s="56">
        <f t="shared" si="65"/>
        <v>672.7</v>
      </c>
    </row>
    <row r="557" s="27" customFormat="1" ht="18" customHeight="1" spans="1:15">
      <c r="A557" s="46" t="s">
        <v>1750</v>
      </c>
      <c r="B557" s="47" t="s">
        <v>44</v>
      </c>
      <c r="C557" s="47" t="s">
        <v>1391</v>
      </c>
      <c r="D557" s="48">
        <f t="shared" si="60"/>
        <v>108</v>
      </c>
      <c r="E557" s="48">
        <f t="shared" si="61"/>
        <v>108</v>
      </c>
      <c r="F557" s="48"/>
      <c r="G557" s="48"/>
      <c r="H557" s="48">
        <v>108</v>
      </c>
      <c r="I557" s="55">
        <f t="shared" si="62"/>
        <v>0</v>
      </c>
      <c r="J557" s="55"/>
      <c r="K557" s="55"/>
      <c r="L557" s="55"/>
      <c r="M557" s="56">
        <f t="shared" si="63"/>
        <v>1917</v>
      </c>
      <c r="N557" s="56">
        <f t="shared" si="64"/>
        <v>243</v>
      </c>
      <c r="O557" s="56">
        <f t="shared" si="65"/>
        <v>1674</v>
      </c>
    </row>
    <row r="558" s="27" customFormat="1" ht="18" customHeight="1" spans="1:15">
      <c r="A558" s="46" t="s">
        <v>1750</v>
      </c>
      <c r="B558" s="47" t="s">
        <v>44</v>
      </c>
      <c r="C558" s="47" t="s">
        <v>1786</v>
      </c>
      <c r="D558" s="48">
        <f t="shared" si="60"/>
        <v>18</v>
      </c>
      <c r="E558" s="48">
        <f t="shared" si="61"/>
        <v>18</v>
      </c>
      <c r="F558" s="48"/>
      <c r="G558" s="48"/>
      <c r="H558" s="48">
        <v>18</v>
      </c>
      <c r="I558" s="55">
        <f t="shared" si="62"/>
        <v>0</v>
      </c>
      <c r="J558" s="55"/>
      <c r="K558" s="55"/>
      <c r="L558" s="55"/>
      <c r="M558" s="56">
        <f t="shared" si="63"/>
        <v>319.5</v>
      </c>
      <c r="N558" s="56">
        <f t="shared" si="64"/>
        <v>40.5</v>
      </c>
      <c r="O558" s="56">
        <f t="shared" si="65"/>
        <v>279</v>
      </c>
    </row>
    <row r="559" s="27" customFormat="1" ht="18" customHeight="1" spans="1:15">
      <c r="A559" s="46" t="s">
        <v>1750</v>
      </c>
      <c r="B559" s="47" t="s">
        <v>44</v>
      </c>
      <c r="C559" s="47" t="s">
        <v>1787</v>
      </c>
      <c r="D559" s="48">
        <f t="shared" si="60"/>
        <v>54</v>
      </c>
      <c r="E559" s="48">
        <f t="shared" si="61"/>
        <v>54</v>
      </c>
      <c r="F559" s="48"/>
      <c r="G559" s="48"/>
      <c r="H559" s="48">
        <v>54</v>
      </c>
      <c r="I559" s="55">
        <f t="shared" si="62"/>
        <v>0</v>
      </c>
      <c r="J559" s="55"/>
      <c r="K559" s="55"/>
      <c r="L559" s="55"/>
      <c r="M559" s="56">
        <f t="shared" si="63"/>
        <v>958.5</v>
      </c>
      <c r="N559" s="56">
        <f t="shared" si="64"/>
        <v>121.5</v>
      </c>
      <c r="O559" s="56">
        <f t="shared" si="65"/>
        <v>837</v>
      </c>
    </row>
    <row r="560" s="27" customFormat="1" ht="18" customHeight="1" spans="1:15">
      <c r="A560" s="46" t="s">
        <v>1750</v>
      </c>
      <c r="B560" s="47" t="s">
        <v>44</v>
      </c>
      <c r="C560" s="47" t="s">
        <v>1788</v>
      </c>
      <c r="D560" s="48">
        <f t="shared" si="60"/>
        <v>76.5</v>
      </c>
      <c r="E560" s="48">
        <f t="shared" si="61"/>
        <v>76.5</v>
      </c>
      <c r="F560" s="48"/>
      <c r="G560" s="48"/>
      <c r="H560" s="48">
        <v>76.5</v>
      </c>
      <c r="I560" s="55">
        <f t="shared" si="62"/>
        <v>0</v>
      </c>
      <c r="J560" s="55"/>
      <c r="K560" s="55"/>
      <c r="L560" s="55"/>
      <c r="M560" s="56">
        <f t="shared" si="63"/>
        <v>1357.875</v>
      </c>
      <c r="N560" s="56">
        <f t="shared" si="64"/>
        <v>172.125</v>
      </c>
      <c r="O560" s="56">
        <f t="shared" si="65"/>
        <v>1185.75</v>
      </c>
    </row>
    <row r="561" s="27" customFormat="1" ht="18" customHeight="1" spans="1:15">
      <c r="A561" s="46" t="s">
        <v>1750</v>
      </c>
      <c r="B561" s="47" t="s">
        <v>44</v>
      </c>
      <c r="C561" s="47" t="s">
        <v>1789</v>
      </c>
      <c r="D561" s="48">
        <f t="shared" si="60"/>
        <v>81</v>
      </c>
      <c r="E561" s="48">
        <f t="shared" si="61"/>
        <v>81</v>
      </c>
      <c r="F561" s="48"/>
      <c r="G561" s="48"/>
      <c r="H561" s="48">
        <v>81</v>
      </c>
      <c r="I561" s="55">
        <f t="shared" si="62"/>
        <v>0</v>
      </c>
      <c r="J561" s="55"/>
      <c r="K561" s="55"/>
      <c r="L561" s="55"/>
      <c r="M561" s="56">
        <f t="shared" si="63"/>
        <v>1437.75</v>
      </c>
      <c r="N561" s="56">
        <f t="shared" si="64"/>
        <v>182.25</v>
      </c>
      <c r="O561" s="56">
        <f t="shared" si="65"/>
        <v>1255.5</v>
      </c>
    </row>
    <row r="562" s="27" customFormat="1" ht="18" customHeight="1" spans="1:15">
      <c r="A562" s="46" t="s">
        <v>1750</v>
      </c>
      <c r="B562" s="47" t="s">
        <v>44</v>
      </c>
      <c r="C562" s="47" t="s">
        <v>1790</v>
      </c>
      <c r="D562" s="48">
        <f t="shared" si="60"/>
        <v>72</v>
      </c>
      <c r="E562" s="48">
        <f t="shared" si="61"/>
        <v>72</v>
      </c>
      <c r="F562" s="48"/>
      <c r="G562" s="48"/>
      <c r="H562" s="48">
        <v>72</v>
      </c>
      <c r="I562" s="55">
        <f t="shared" si="62"/>
        <v>0</v>
      </c>
      <c r="J562" s="55"/>
      <c r="K562" s="55"/>
      <c r="L562" s="55"/>
      <c r="M562" s="56">
        <f t="shared" si="63"/>
        <v>1278</v>
      </c>
      <c r="N562" s="56">
        <f t="shared" si="64"/>
        <v>162</v>
      </c>
      <c r="O562" s="56">
        <f t="shared" si="65"/>
        <v>1116</v>
      </c>
    </row>
    <row r="563" s="27" customFormat="1" ht="18" customHeight="1" spans="1:15">
      <c r="A563" s="46" t="s">
        <v>1750</v>
      </c>
      <c r="B563" s="47" t="s">
        <v>44</v>
      </c>
      <c r="C563" s="47" t="s">
        <v>1791</v>
      </c>
      <c r="D563" s="48">
        <f t="shared" si="60"/>
        <v>72</v>
      </c>
      <c r="E563" s="48">
        <f t="shared" si="61"/>
        <v>72</v>
      </c>
      <c r="F563" s="48"/>
      <c r="G563" s="48"/>
      <c r="H563" s="48">
        <v>72</v>
      </c>
      <c r="I563" s="55">
        <f t="shared" si="62"/>
        <v>0</v>
      </c>
      <c r="J563" s="55"/>
      <c r="K563" s="55"/>
      <c r="L563" s="55"/>
      <c r="M563" s="56">
        <f t="shared" si="63"/>
        <v>1278</v>
      </c>
      <c r="N563" s="56">
        <f t="shared" si="64"/>
        <v>162</v>
      </c>
      <c r="O563" s="56">
        <f t="shared" si="65"/>
        <v>1116</v>
      </c>
    </row>
    <row r="564" s="27" customFormat="1" ht="18" customHeight="1" spans="1:15">
      <c r="A564" s="46" t="s">
        <v>1750</v>
      </c>
      <c r="B564" s="47" t="s">
        <v>44</v>
      </c>
      <c r="C564" s="47" t="s">
        <v>1792</v>
      </c>
      <c r="D564" s="48">
        <f t="shared" si="60"/>
        <v>18</v>
      </c>
      <c r="E564" s="48">
        <f t="shared" si="61"/>
        <v>18</v>
      </c>
      <c r="F564" s="48"/>
      <c r="G564" s="48"/>
      <c r="H564" s="48">
        <v>18</v>
      </c>
      <c r="I564" s="55">
        <f t="shared" si="62"/>
        <v>0</v>
      </c>
      <c r="J564" s="55"/>
      <c r="K564" s="55"/>
      <c r="L564" s="55"/>
      <c r="M564" s="56">
        <f t="shared" si="63"/>
        <v>319.5</v>
      </c>
      <c r="N564" s="56">
        <f t="shared" si="64"/>
        <v>40.5</v>
      </c>
      <c r="O564" s="56">
        <f t="shared" si="65"/>
        <v>279</v>
      </c>
    </row>
    <row r="565" s="27" customFormat="1" ht="18" customHeight="1" spans="1:15">
      <c r="A565" s="46" t="s">
        <v>1750</v>
      </c>
      <c r="B565" s="47" t="s">
        <v>44</v>
      </c>
      <c r="C565" s="47" t="s">
        <v>1793</v>
      </c>
      <c r="D565" s="48">
        <f t="shared" si="60"/>
        <v>90</v>
      </c>
      <c r="E565" s="48">
        <f t="shared" si="61"/>
        <v>90</v>
      </c>
      <c r="F565" s="48"/>
      <c r="G565" s="48"/>
      <c r="H565" s="48">
        <v>90</v>
      </c>
      <c r="I565" s="55">
        <f t="shared" si="62"/>
        <v>0</v>
      </c>
      <c r="J565" s="55"/>
      <c r="K565" s="55"/>
      <c r="L565" s="55"/>
      <c r="M565" s="56">
        <f t="shared" si="63"/>
        <v>1597.5</v>
      </c>
      <c r="N565" s="56">
        <f t="shared" si="64"/>
        <v>202.5</v>
      </c>
      <c r="O565" s="56">
        <f t="shared" si="65"/>
        <v>1395</v>
      </c>
    </row>
    <row r="566" s="27" customFormat="1" ht="18" customHeight="1" spans="1:15">
      <c r="A566" s="46" t="s">
        <v>1750</v>
      </c>
      <c r="B566" s="47" t="s">
        <v>44</v>
      </c>
      <c r="C566" s="47" t="s">
        <v>1794</v>
      </c>
      <c r="D566" s="48">
        <f t="shared" si="60"/>
        <v>58.5</v>
      </c>
      <c r="E566" s="48">
        <f t="shared" si="61"/>
        <v>58.5</v>
      </c>
      <c r="F566" s="48"/>
      <c r="G566" s="48"/>
      <c r="H566" s="48">
        <v>58.5</v>
      </c>
      <c r="I566" s="55">
        <f t="shared" si="62"/>
        <v>0</v>
      </c>
      <c r="J566" s="55"/>
      <c r="K566" s="55"/>
      <c r="L566" s="55"/>
      <c r="M566" s="56">
        <f t="shared" si="63"/>
        <v>1038.375</v>
      </c>
      <c r="N566" s="56">
        <f t="shared" si="64"/>
        <v>131.625</v>
      </c>
      <c r="O566" s="56">
        <f t="shared" si="65"/>
        <v>906.75</v>
      </c>
    </row>
    <row r="567" s="27" customFormat="1" ht="18" customHeight="1" spans="1:15">
      <c r="A567" s="46" t="s">
        <v>1750</v>
      </c>
      <c r="B567" s="47" t="s">
        <v>44</v>
      </c>
      <c r="C567" s="47" t="s">
        <v>1795</v>
      </c>
      <c r="D567" s="48">
        <f t="shared" si="60"/>
        <v>36</v>
      </c>
      <c r="E567" s="48">
        <f t="shared" si="61"/>
        <v>36</v>
      </c>
      <c r="F567" s="48"/>
      <c r="G567" s="48"/>
      <c r="H567" s="48">
        <v>36</v>
      </c>
      <c r="I567" s="55">
        <f t="shared" si="62"/>
        <v>0</v>
      </c>
      <c r="J567" s="55"/>
      <c r="K567" s="55"/>
      <c r="L567" s="55"/>
      <c r="M567" s="56">
        <f t="shared" si="63"/>
        <v>639</v>
      </c>
      <c r="N567" s="56">
        <f t="shared" si="64"/>
        <v>81</v>
      </c>
      <c r="O567" s="56">
        <f t="shared" si="65"/>
        <v>558</v>
      </c>
    </row>
    <row r="568" s="27" customFormat="1" ht="18" customHeight="1" spans="1:15">
      <c r="A568" s="46" t="s">
        <v>1750</v>
      </c>
      <c r="B568" s="47" t="s">
        <v>58</v>
      </c>
      <c r="C568" s="47" t="s">
        <v>1796</v>
      </c>
      <c r="D568" s="48">
        <f t="shared" si="60"/>
        <v>47.5</v>
      </c>
      <c r="E568" s="48">
        <f t="shared" si="61"/>
        <v>47.5</v>
      </c>
      <c r="F568" s="48"/>
      <c r="G568" s="48"/>
      <c r="H568" s="48">
        <v>47.5</v>
      </c>
      <c r="I568" s="55">
        <f t="shared" si="62"/>
        <v>0</v>
      </c>
      <c r="J568" s="55"/>
      <c r="K568" s="55"/>
      <c r="L568" s="55"/>
      <c r="M568" s="56">
        <f t="shared" si="63"/>
        <v>843.125</v>
      </c>
      <c r="N568" s="56">
        <f t="shared" si="64"/>
        <v>106.875</v>
      </c>
      <c r="O568" s="56">
        <f t="shared" si="65"/>
        <v>736.25</v>
      </c>
    </row>
    <row r="569" s="27" customFormat="1" ht="18" customHeight="1" spans="1:15">
      <c r="A569" s="46" t="s">
        <v>1750</v>
      </c>
      <c r="B569" s="47" t="s">
        <v>58</v>
      </c>
      <c r="C569" s="47" t="s">
        <v>1797</v>
      </c>
      <c r="D569" s="48">
        <f t="shared" si="60"/>
        <v>95</v>
      </c>
      <c r="E569" s="48">
        <f t="shared" si="61"/>
        <v>95</v>
      </c>
      <c r="F569" s="48"/>
      <c r="G569" s="48"/>
      <c r="H569" s="48">
        <v>95</v>
      </c>
      <c r="I569" s="55">
        <f t="shared" si="62"/>
        <v>0</v>
      </c>
      <c r="J569" s="55"/>
      <c r="K569" s="55"/>
      <c r="L569" s="55"/>
      <c r="M569" s="56">
        <f t="shared" si="63"/>
        <v>1686.25</v>
      </c>
      <c r="N569" s="56">
        <f t="shared" si="64"/>
        <v>213.75</v>
      </c>
      <c r="O569" s="56">
        <f t="shared" si="65"/>
        <v>1472.5</v>
      </c>
    </row>
    <row r="570" s="27" customFormat="1" ht="18" customHeight="1" spans="1:15">
      <c r="A570" s="46" t="s">
        <v>1750</v>
      </c>
      <c r="B570" s="47" t="s">
        <v>58</v>
      </c>
      <c r="C570" s="47" t="s">
        <v>1798</v>
      </c>
      <c r="D570" s="48">
        <f t="shared" si="60"/>
        <v>76</v>
      </c>
      <c r="E570" s="48">
        <f t="shared" si="61"/>
        <v>76</v>
      </c>
      <c r="F570" s="48"/>
      <c r="G570" s="48"/>
      <c r="H570" s="48">
        <v>76</v>
      </c>
      <c r="I570" s="55">
        <f t="shared" si="62"/>
        <v>0</v>
      </c>
      <c r="J570" s="55"/>
      <c r="K570" s="55"/>
      <c r="L570" s="55"/>
      <c r="M570" s="56">
        <f t="shared" si="63"/>
        <v>1349</v>
      </c>
      <c r="N570" s="56">
        <f t="shared" si="64"/>
        <v>171</v>
      </c>
      <c r="O570" s="56">
        <f t="shared" si="65"/>
        <v>1178</v>
      </c>
    </row>
    <row r="571" s="27" customFormat="1" ht="18" customHeight="1" spans="1:15">
      <c r="A571" s="46" t="s">
        <v>1750</v>
      </c>
      <c r="B571" s="47" t="s">
        <v>58</v>
      </c>
      <c r="C571" s="47" t="s">
        <v>1799</v>
      </c>
      <c r="D571" s="48">
        <f t="shared" si="60"/>
        <v>57</v>
      </c>
      <c r="E571" s="48">
        <f t="shared" si="61"/>
        <v>57</v>
      </c>
      <c r="F571" s="48"/>
      <c r="G571" s="48"/>
      <c r="H571" s="48">
        <v>57</v>
      </c>
      <c r="I571" s="55">
        <f t="shared" si="62"/>
        <v>0</v>
      </c>
      <c r="J571" s="55"/>
      <c r="K571" s="55"/>
      <c r="L571" s="55"/>
      <c r="M571" s="56">
        <f t="shared" si="63"/>
        <v>1011.75</v>
      </c>
      <c r="N571" s="56">
        <f t="shared" si="64"/>
        <v>128.25</v>
      </c>
      <c r="O571" s="56">
        <f t="shared" si="65"/>
        <v>883.5</v>
      </c>
    </row>
    <row r="572" s="27" customFormat="1" ht="18" customHeight="1" spans="1:15">
      <c r="A572" s="46" t="s">
        <v>1750</v>
      </c>
      <c r="B572" s="47" t="s">
        <v>58</v>
      </c>
      <c r="C572" s="47" t="s">
        <v>1800</v>
      </c>
      <c r="D572" s="48">
        <f t="shared" si="60"/>
        <v>76</v>
      </c>
      <c r="E572" s="48">
        <f t="shared" si="61"/>
        <v>76</v>
      </c>
      <c r="F572" s="48"/>
      <c r="G572" s="48"/>
      <c r="H572" s="48">
        <v>76</v>
      </c>
      <c r="I572" s="55">
        <f t="shared" si="62"/>
        <v>0</v>
      </c>
      <c r="J572" s="55"/>
      <c r="K572" s="55"/>
      <c r="L572" s="55"/>
      <c r="M572" s="56">
        <f t="shared" si="63"/>
        <v>1349</v>
      </c>
      <c r="N572" s="56">
        <f t="shared" si="64"/>
        <v>171</v>
      </c>
      <c r="O572" s="56">
        <f t="shared" si="65"/>
        <v>1178</v>
      </c>
    </row>
    <row r="573" s="27" customFormat="1" ht="18" customHeight="1" spans="1:15">
      <c r="A573" s="46" t="s">
        <v>1750</v>
      </c>
      <c r="B573" s="47" t="s">
        <v>58</v>
      </c>
      <c r="C573" s="47" t="s">
        <v>1801</v>
      </c>
      <c r="D573" s="48">
        <f t="shared" si="60"/>
        <v>47.5</v>
      </c>
      <c r="E573" s="48">
        <f t="shared" si="61"/>
        <v>47.5</v>
      </c>
      <c r="F573" s="48"/>
      <c r="G573" s="48"/>
      <c r="H573" s="48">
        <v>47.5</v>
      </c>
      <c r="I573" s="55">
        <f t="shared" si="62"/>
        <v>0</v>
      </c>
      <c r="J573" s="55"/>
      <c r="K573" s="55"/>
      <c r="L573" s="55"/>
      <c r="M573" s="56">
        <f t="shared" si="63"/>
        <v>843.125</v>
      </c>
      <c r="N573" s="56">
        <f t="shared" si="64"/>
        <v>106.875</v>
      </c>
      <c r="O573" s="56">
        <f t="shared" si="65"/>
        <v>736.25</v>
      </c>
    </row>
    <row r="574" s="27" customFormat="1" ht="18" customHeight="1" spans="1:15">
      <c r="A574" s="46" t="s">
        <v>1750</v>
      </c>
      <c r="B574" s="47" t="s">
        <v>58</v>
      </c>
      <c r="C574" s="47" t="s">
        <v>1802</v>
      </c>
      <c r="D574" s="48">
        <f t="shared" si="60"/>
        <v>57</v>
      </c>
      <c r="E574" s="48">
        <f t="shared" si="61"/>
        <v>57</v>
      </c>
      <c r="F574" s="48"/>
      <c r="G574" s="48"/>
      <c r="H574" s="48">
        <v>57</v>
      </c>
      <c r="I574" s="55">
        <f t="shared" si="62"/>
        <v>0</v>
      </c>
      <c r="J574" s="55"/>
      <c r="K574" s="55"/>
      <c r="L574" s="55"/>
      <c r="M574" s="56">
        <f t="shared" si="63"/>
        <v>1011.75</v>
      </c>
      <c r="N574" s="56">
        <f t="shared" si="64"/>
        <v>128.25</v>
      </c>
      <c r="O574" s="56">
        <f t="shared" si="65"/>
        <v>883.5</v>
      </c>
    </row>
    <row r="575" s="27" customFormat="1" ht="18" customHeight="1" spans="1:15">
      <c r="A575" s="46" t="s">
        <v>1750</v>
      </c>
      <c r="B575" s="47" t="s">
        <v>58</v>
      </c>
      <c r="C575" s="47" t="s">
        <v>1803</v>
      </c>
      <c r="D575" s="48">
        <f t="shared" si="60"/>
        <v>85.5</v>
      </c>
      <c r="E575" s="48">
        <f t="shared" si="61"/>
        <v>85.5</v>
      </c>
      <c r="F575" s="48"/>
      <c r="G575" s="48"/>
      <c r="H575" s="48">
        <v>85.5</v>
      </c>
      <c r="I575" s="55">
        <f t="shared" si="62"/>
        <v>0</v>
      </c>
      <c r="J575" s="55"/>
      <c r="K575" s="55"/>
      <c r="L575" s="55"/>
      <c r="M575" s="56">
        <f t="shared" si="63"/>
        <v>1517.625</v>
      </c>
      <c r="N575" s="56">
        <f t="shared" si="64"/>
        <v>192.375</v>
      </c>
      <c r="O575" s="56">
        <f t="shared" si="65"/>
        <v>1325.25</v>
      </c>
    </row>
    <row r="576" s="27" customFormat="1" ht="18" customHeight="1" spans="1:15">
      <c r="A576" s="46" t="s">
        <v>1750</v>
      </c>
      <c r="B576" s="47" t="s">
        <v>58</v>
      </c>
      <c r="C576" s="47" t="s">
        <v>1804</v>
      </c>
      <c r="D576" s="48">
        <f t="shared" si="60"/>
        <v>95</v>
      </c>
      <c r="E576" s="48">
        <f t="shared" si="61"/>
        <v>95</v>
      </c>
      <c r="F576" s="48"/>
      <c r="G576" s="48"/>
      <c r="H576" s="48">
        <v>95</v>
      </c>
      <c r="I576" s="55">
        <f t="shared" si="62"/>
        <v>0</v>
      </c>
      <c r="J576" s="55"/>
      <c r="K576" s="55"/>
      <c r="L576" s="55"/>
      <c r="M576" s="56">
        <f t="shared" si="63"/>
        <v>1686.25</v>
      </c>
      <c r="N576" s="56">
        <f t="shared" si="64"/>
        <v>213.75</v>
      </c>
      <c r="O576" s="56">
        <f t="shared" si="65"/>
        <v>1472.5</v>
      </c>
    </row>
    <row r="577" s="27" customFormat="1" ht="18" customHeight="1" spans="1:15">
      <c r="A577" s="46" t="s">
        <v>1750</v>
      </c>
      <c r="B577" s="47" t="s">
        <v>58</v>
      </c>
      <c r="C577" s="47" t="s">
        <v>1805</v>
      </c>
      <c r="D577" s="48">
        <f t="shared" si="60"/>
        <v>152</v>
      </c>
      <c r="E577" s="48">
        <f t="shared" si="61"/>
        <v>152</v>
      </c>
      <c r="F577" s="48"/>
      <c r="G577" s="48"/>
      <c r="H577" s="48">
        <v>152</v>
      </c>
      <c r="I577" s="55">
        <f t="shared" si="62"/>
        <v>0</v>
      </c>
      <c r="J577" s="55"/>
      <c r="K577" s="55"/>
      <c r="L577" s="55"/>
      <c r="M577" s="56">
        <f t="shared" si="63"/>
        <v>2698</v>
      </c>
      <c r="N577" s="56">
        <f t="shared" si="64"/>
        <v>342</v>
      </c>
      <c r="O577" s="56">
        <f t="shared" si="65"/>
        <v>2356</v>
      </c>
    </row>
    <row r="578" s="27" customFormat="1" ht="18" customHeight="1" spans="1:15">
      <c r="A578" s="46" t="s">
        <v>1750</v>
      </c>
      <c r="B578" s="47" t="s">
        <v>58</v>
      </c>
      <c r="C578" s="47" t="s">
        <v>1806</v>
      </c>
      <c r="D578" s="48">
        <f t="shared" si="60"/>
        <v>114</v>
      </c>
      <c r="E578" s="48">
        <f t="shared" si="61"/>
        <v>114</v>
      </c>
      <c r="F578" s="48"/>
      <c r="G578" s="48"/>
      <c r="H578" s="48">
        <v>114</v>
      </c>
      <c r="I578" s="55">
        <f t="shared" si="62"/>
        <v>0</v>
      </c>
      <c r="J578" s="55"/>
      <c r="K578" s="55"/>
      <c r="L578" s="55"/>
      <c r="M578" s="56">
        <f t="shared" si="63"/>
        <v>2023.5</v>
      </c>
      <c r="N578" s="56">
        <f t="shared" si="64"/>
        <v>256.5</v>
      </c>
      <c r="O578" s="56">
        <f t="shared" si="65"/>
        <v>1767</v>
      </c>
    </row>
    <row r="579" s="27" customFormat="1" ht="18" customHeight="1" spans="1:15">
      <c r="A579" s="46" t="s">
        <v>1750</v>
      </c>
      <c r="B579" s="47" t="s">
        <v>58</v>
      </c>
      <c r="C579" s="47" t="s">
        <v>1807</v>
      </c>
      <c r="D579" s="48">
        <f t="shared" si="60"/>
        <v>57</v>
      </c>
      <c r="E579" s="48">
        <f t="shared" si="61"/>
        <v>57</v>
      </c>
      <c r="F579" s="48"/>
      <c r="G579" s="48"/>
      <c r="H579" s="48">
        <v>57</v>
      </c>
      <c r="I579" s="55">
        <f t="shared" si="62"/>
        <v>0</v>
      </c>
      <c r="J579" s="55"/>
      <c r="K579" s="55"/>
      <c r="L579" s="55"/>
      <c r="M579" s="56">
        <f t="shared" si="63"/>
        <v>1011.75</v>
      </c>
      <c r="N579" s="56">
        <f t="shared" si="64"/>
        <v>128.25</v>
      </c>
      <c r="O579" s="56">
        <f t="shared" si="65"/>
        <v>883.5</v>
      </c>
    </row>
    <row r="580" s="27" customFormat="1" ht="18" customHeight="1" spans="1:15">
      <c r="A580" s="46" t="s">
        <v>1750</v>
      </c>
      <c r="B580" s="47" t="s">
        <v>58</v>
      </c>
      <c r="C580" s="47" t="s">
        <v>1808</v>
      </c>
      <c r="D580" s="48">
        <f t="shared" si="60"/>
        <v>47.5</v>
      </c>
      <c r="E580" s="48">
        <f t="shared" si="61"/>
        <v>47.5</v>
      </c>
      <c r="F580" s="48"/>
      <c r="G580" s="48"/>
      <c r="H580" s="48">
        <v>47.5</v>
      </c>
      <c r="I580" s="55">
        <f t="shared" si="62"/>
        <v>0</v>
      </c>
      <c r="J580" s="55"/>
      <c r="K580" s="55"/>
      <c r="L580" s="55"/>
      <c r="M580" s="56">
        <f t="shared" si="63"/>
        <v>843.125</v>
      </c>
      <c r="N580" s="56">
        <f t="shared" si="64"/>
        <v>106.875</v>
      </c>
      <c r="O580" s="56">
        <f t="shared" si="65"/>
        <v>736.25</v>
      </c>
    </row>
    <row r="581" s="27" customFormat="1" ht="18" customHeight="1" spans="1:15">
      <c r="A581" s="46" t="s">
        <v>1750</v>
      </c>
      <c r="B581" s="47" t="s">
        <v>58</v>
      </c>
      <c r="C581" s="47" t="s">
        <v>1809</v>
      </c>
      <c r="D581" s="48">
        <f t="shared" si="60"/>
        <v>95</v>
      </c>
      <c r="E581" s="48">
        <f t="shared" si="61"/>
        <v>95</v>
      </c>
      <c r="F581" s="48"/>
      <c r="G581" s="48"/>
      <c r="H581" s="48">
        <v>95</v>
      </c>
      <c r="I581" s="55">
        <f t="shared" si="62"/>
        <v>0</v>
      </c>
      <c r="J581" s="55"/>
      <c r="K581" s="55"/>
      <c r="L581" s="55"/>
      <c r="M581" s="56">
        <f t="shared" si="63"/>
        <v>1686.25</v>
      </c>
      <c r="N581" s="56">
        <f t="shared" si="64"/>
        <v>213.75</v>
      </c>
      <c r="O581" s="56">
        <f t="shared" si="65"/>
        <v>1472.5</v>
      </c>
    </row>
    <row r="582" s="27" customFormat="1" ht="18" customHeight="1" spans="1:15">
      <c r="A582" s="46" t="s">
        <v>1750</v>
      </c>
      <c r="B582" s="47" t="s">
        <v>58</v>
      </c>
      <c r="C582" s="47" t="s">
        <v>1810</v>
      </c>
      <c r="D582" s="48">
        <f t="shared" si="60"/>
        <v>38</v>
      </c>
      <c r="E582" s="48">
        <f t="shared" si="61"/>
        <v>38</v>
      </c>
      <c r="F582" s="48"/>
      <c r="G582" s="48"/>
      <c r="H582" s="48">
        <v>38</v>
      </c>
      <c r="I582" s="55">
        <f t="shared" si="62"/>
        <v>0</v>
      </c>
      <c r="J582" s="55"/>
      <c r="K582" s="55"/>
      <c r="L582" s="55"/>
      <c r="M582" s="56">
        <f t="shared" si="63"/>
        <v>674.5</v>
      </c>
      <c r="N582" s="56">
        <f t="shared" si="64"/>
        <v>85.5</v>
      </c>
      <c r="O582" s="56">
        <f t="shared" si="65"/>
        <v>589</v>
      </c>
    </row>
    <row r="583" s="27" customFormat="1" ht="18" customHeight="1" spans="1:15">
      <c r="A583" s="46" t="s">
        <v>1750</v>
      </c>
      <c r="B583" s="47" t="s">
        <v>58</v>
      </c>
      <c r="C583" s="47" t="s">
        <v>1811</v>
      </c>
      <c r="D583" s="48">
        <f t="shared" si="60"/>
        <v>95</v>
      </c>
      <c r="E583" s="48">
        <f t="shared" si="61"/>
        <v>95</v>
      </c>
      <c r="F583" s="48"/>
      <c r="G583" s="48"/>
      <c r="H583" s="48">
        <v>95</v>
      </c>
      <c r="I583" s="55">
        <f t="shared" si="62"/>
        <v>0</v>
      </c>
      <c r="J583" s="55"/>
      <c r="K583" s="55"/>
      <c r="L583" s="55"/>
      <c r="M583" s="56">
        <f t="shared" si="63"/>
        <v>1686.25</v>
      </c>
      <c r="N583" s="56">
        <f t="shared" si="64"/>
        <v>213.75</v>
      </c>
      <c r="O583" s="56">
        <f t="shared" si="65"/>
        <v>1472.5</v>
      </c>
    </row>
    <row r="584" s="27" customFormat="1" ht="18" customHeight="1" spans="1:15">
      <c r="A584" s="46" t="s">
        <v>1750</v>
      </c>
      <c r="B584" s="47" t="s">
        <v>58</v>
      </c>
      <c r="C584" s="47" t="s">
        <v>1812</v>
      </c>
      <c r="D584" s="48">
        <f t="shared" si="60"/>
        <v>104.5</v>
      </c>
      <c r="E584" s="48">
        <f t="shared" si="61"/>
        <v>104.5</v>
      </c>
      <c r="F584" s="48"/>
      <c r="G584" s="48"/>
      <c r="H584" s="48">
        <v>104.5</v>
      </c>
      <c r="I584" s="55">
        <f t="shared" si="62"/>
        <v>0</v>
      </c>
      <c r="J584" s="55"/>
      <c r="K584" s="55"/>
      <c r="L584" s="55"/>
      <c r="M584" s="56">
        <f t="shared" si="63"/>
        <v>1854.875</v>
      </c>
      <c r="N584" s="56">
        <f t="shared" si="64"/>
        <v>235.125</v>
      </c>
      <c r="O584" s="56">
        <f t="shared" si="65"/>
        <v>1619.75</v>
      </c>
    </row>
    <row r="585" s="27" customFormat="1" ht="18" customHeight="1" spans="1:15">
      <c r="A585" s="46" t="s">
        <v>1750</v>
      </c>
      <c r="B585" s="47" t="s">
        <v>58</v>
      </c>
      <c r="C585" s="47" t="s">
        <v>1813</v>
      </c>
      <c r="D585" s="48">
        <f t="shared" si="60"/>
        <v>38</v>
      </c>
      <c r="E585" s="48">
        <f t="shared" si="61"/>
        <v>38</v>
      </c>
      <c r="F585" s="48"/>
      <c r="G585" s="48"/>
      <c r="H585" s="48">
        <v>38</v>
      </c>
      <c r="I585" s="55">
        <f t="shared" si="62"/>
        <v>0</v>
      </c>
      <c r="J585" s="55"/>
      <c r="K585" s="55"/>
      <c r="L585" s="55"/>
      <c r="M585" s="56">
        <f t="shared" si="63"/>
        <v>674.5</v>
      </c>
      <c r="N585" s="56">
        <f t="shared" si="64"/>
        <v>85.5</v>
      </c>
      <c r="O585" s="56">
        <f t="shared" si="65"/>
        <v>589</v>
      </c>
    </row>
    <row r="586" s="27" customFormat="1" ht="18" customHeight="1" spans="1:15">
      <c r="A586" s="46" t="s">
        <v>1750</v>
      </c>
      <c r="B586" s="47" t="s">
        <v>58</v>
      </c>
      <c r="C586" s="47" t="s">
        <v>1814</v>
      </c>
      <c r="D586" s="48">
        <f t="shared" ref="D586:D649" si="66">E586+I586</f>
        <v>47.5</v>
      </c>
      <c r="E586" s="48">
        <f t="shared" ref="E586:E649" si="67">F586+G586+H586</f>
        <v>47.5</v>
      </c>
      <c r="F586" s="48"/>
      <c r="G586" s="48"/>
      <c r="H586" s="48">
        <v>47.5</v>
      </c>
      <c r="I586" s="55">
        <f t="shared" ref="I586:I649" si="68">J586+K586+L586</f>
        <v>0</v>
      </c>
      <c r="J586" s="55"/>
      <c r="K586" s="55"/>
      <c r="L586" s="55"/>
      <c r="M586" s="56">
        <f t="shared" ref="M586:M649" si="69">D586*17.75</f>
        <v>843.125</v>
      </c>
      <c r="N586" s="56">
        <f t="shared" ref="N586:N649" si="70">D586*2.25</f>
        <v>106.875</v>
      </c>
      <c r="O586" s="56">
        <f t="shared" ref="O586:O649" si="71">M586-N586</f>
        <v>736.25</v>
      </c>
    </row>
    <row r="587" s="27" customFormat="1" ht="18" customHeight="1" spans="1:15">
      <c r="A587" s="46" t="s">
        <v>1750</v>
      </c>
      <c r="B587" s="47" t="s">
        <v>58</v>
      </c>
      <c r="C587" s="47" t="s">
        <v>1815</v>
      </c>
      <c r="D587" s="48">
        <f t="shared" si="66"/>
        <v>47.5</v>
      </c>
      <c r="E587" s="48">
        <f t="shared" si="67"/>
        <v>47.5</v>
      </c>
      <c r="F587" s="48"/>
      <c r="G587" s="48"/>
      <c r="H587" s="48">
        <v>47.5</v>
      </c>
      <c r="I587" s="55">
        <f t="shared" si="68"/>
        <v>0</v>
      </c>
      <c r="J587" s="55"/>
      <c r="K587" s="55"/>
      <c r="L587" s="55"/>
      <c r="M587" s="56">
        <f t="shared" si="69"/>
        <v>843.125</v>
      </c>
      <c r="N587" s="56">
        <f t="shared" si="70"/>
        <v>106.875</v>
      </c>
      <c r="O587" s="56">
        <f t="shared" si="71"/>
        <v>736.25</v>
      </c>
    </row>
    <row r="588" s="27" customFormat="1" ht="18" customHeight="1" spans="1:15">
      <c r="A588" s="46" t="s">
        <v>1750</v>
      </c>
      <c r="B588" s="47" t="s">
        <v>58</v>
      </c>
      <c r="C588" s="47" t="s">
        <v>1816</v>
      </c>
      <c r="D588" s="48">
        <f t="shared" si="66"/>
        <v>38</v>
      </c>
      <c r="E588" s="48">
        <f t="shared" si="67"/>
        <v>38</v>
      </c>
      <c r="F588" s="48"/>
      <c r="G588" s="48"/>
      <c r="H588" s="48">
        <v>38</v>
      </c>
      <c r="I588" s="55">
        <f t="shared" si="68"/>
        <v>0</v>
      </c>
      <c r="J588" s="55"/>
      <c r="K588" s="55"/>
      <c r="L588" s="55"/>
      <c r="M588" s="56">
        <f t="shared" si="69"/>
        <v>674.5</v>
      </c>
      <c r="N588" s="56">
        <f t="shared" si="70"/>
        <v>85.5</v>
      </c>
      <c r="O588" s="56">
        <f t="shared" si="71"/>
        <v>589</v>
      </c>
    </row>
    <row r="589" s="27" customFormat="1" ht="18" customHeight="1" spans="1:15">
      <c r="A589" s="46" t="s">
        <v>1750</v>
      </c>
      <c r="B589" s="47" t="s">
        <v>58</v>
      </c>
      <c r="C589" s="47" t="s">
        <v>1817</v>
      </c>
      <c r="D589" s="48">
        <f t="shared" si="66"/>
        <v>47.5</v>
      </c>
      <c r="E589" s="48">
        <f t="shared" si="67"/>
        <v>47.5</v>
      </c>
      <c r="F589" s="48"/>
      <c r="G589" s="48"/>
      <c r="H589" s="48">
        <v>47.5</v>
      </c>
      <c r="I589" s="55">
        <f t="shared" si="68"/>
        <v>0</v>
      </c>
      <c r="J589" s="55"/>
      <c r="K589" s="55"/>
      <c r="L589" s="55"/>
      <c r="M589" s="56">
        <f t="shared" si="69"/>
        <v>843.125</v>
      </c>
      <c r="N589" s="56">
        <f t="shared" si="70"/>
        <v>106.875</v>
      </c>
      <c r="O589" s="56">
        <f t="shared" si="71"/>
        <v>736.25</v>
      </c>
    </row>
    <row r="590" s="27" customFormat="1" ht="18" customHeight="1" spans="1:15">
      <c r="A590" s="46" t="s">
        <v>1750</v>
      </c>
      <c r="B590" s="47" t="s">
        <v>58</v>
      </c>
      <c r="C590" s="47" t="s">
        <v>1818</v>
      </c>
      <c r="D590" s="48">
        <f t="shared" si="66"/>
        <v>38</v>
      </c>
      <c r="E590" s="48">
        <f t="shared" si="67"/>
        <v>38</v>
      </c>
      <c r="F590" s="48"/>
      <c r="G590" s="48"/>
      <c r="H590" s="48">
        <v>38</v>
      </c>
      <c r="I590" s="55">
        <f t="shared" si="68"/>
        <v>0</v>
      </c>
      <c r="J590" s="55"/>
      <c r="K590" s="55"/>
      <c r="L590" s="55"/>
      <c r="M590" s="56">
        <f t="shared" si="69"/>
        <v>674.5</v>
      </c>
      <c r="N590" s="56">
        <f t="shared" si="70"/>
        <v>85.5</v>
      </c>
      <c r="O590" s="56">
        <f t="shared" si="71"/>
        <v>589</v>
      </c>
    </row>
    <row r="591" s="27" customFormat="1" ht="18" customHeight="1" spans="1:15">
      <c r="A591" s="46" t="s">
        <v>1750</v>
      </c>
      <c r="B591" s="47" t="s">
        <v>58</v>
      </c>
      <c r="C591" s="47" t="s">
        <v>1819</v>
      </c>
      <c r="D591" s="48">
        <f t="shared" si="66"/>
        <v>38</v>
      </c>
      <c r="E591" s="48">
        <f t="shared" si="67"/>
        <v>38</v>
      </c>
      <c r="F591" s="48"/>
      <c r="G591" s="48"/>
      <c r="H591" s="48">
        <v>38</v>
      </c>
      <c r="I591" s="55">
        <f t="shared" si="68"/>
        <v>0</v>
      </c>
      <c r="J591" s="55"/>
      <c r="K591" s="55"/>
      <c r="L591" s="55"/>
      <c r="M591" s="56">
        <f t="shared" si="69"/>
        <v>674.5</v>
      </c>
      <c r="N591" s="56">
        <f t="shared" si="70"/>
        <v>85.5</v>
      </c>
      <c r="O591" s="56">
        <f t="shared" si="71"/>
        <v>589</v>
      </c>
    </row>
    <row r="592" s="27" customFormat="1" ht="18" customHeight="1" spans="1:15">
      <c r="A592" s="46" t="s">
        <v>1750</v>
      </c>
      <c r="B592" s="47" t="s">
        <v>58</v>
      </c>
      <c r="C592" s="47" t="s">
        <v>1820</v>
      </c>
      <c r="D592" s="48">
        <f t="shared" si="66"/>
        <v>133</v>
      </c>
      <c r="E592" s="48">
        <f t="shared" si="67"/>
        <v>133</v>
      </c>
      <c r="F592" s="48"/>
      <c r="G592" s="48"/>
      <c r="H592" s="48">
        <v>133</v>
      </c>
      <c r="I592" s="55">
        <f t="shared" si="68"/>
        <v>0</v>
      </c>
      <c r="J592" s="55"/>
      <c r="K592" s="55"/>
      <c r="L592" s="55"/>
      <c r="M592" s="56">
        <f t="shared" si="69"/>
        <v>2360.75</v>
      </c>
      <c r="N592" s="56">
        <f t="shared" si="70"/>
        <v>299.25</v>
      </c>
      <c r="O592" s="56">
        <f t="shared" si="71"/>
        <v>2061.5</v>
      </c>
    </row>
    <row r="593" s="27" customFormat="1" ht="18" customHeight="1" spans="1:15">
      <c r="A593" s="46" t="s">
        <v>1750</v>
      </c>
      <c r="B593" s="47" t="s">
        <v>58</v>
      </c>
      <c r="C593" s="47" t="s">
        <v>1821</v>
      </c>
      <c r="D593" s="48">
        <f t="shared" si="66"/>
        <v>76</v>
      </c>
      <c r="E593" s="48">
        <f t="shared" si="67"/>
        <v>76</v>
      </c>
      <c r="F593" s="48"/>
      <c r="G593" s="48"/>
      <c r="H593" s="48">
        <v>76</v>
      </c>
      <c r="I593" s="55">
        <f t="shared" si="68"/>
        <v>0</v>
      </c>
      <c r="J593" s="55"/>
      <c r="K593" s="55"/>
      <c r="L593" s="55"/>
      <c r="M593" s="56">
        <f t="shared" si="69"/>
        <v>1349</v>
      </c>
      <c r="N593" s="56">
        <f t="shared" si="70"/>
        <v>171</v>
      </c>
      <c r="O593" s="56">
        <f t="shared" si="71"/>
        <v>1178</v>
      </c>
    </row>
    <row r="594" s="27" customFormat="1" ht="18" customHeight="1" spans="1:15">
      <c r="A594" s="46" t="s">
        <v>1750</v>
      </c>
      <c r="B594" s="47" t="s">
        <v>58</v>
      </c>
      <c r="C594" s="47" t="s">
        <v>1822</v>
      </c>
      <c r="D594" s="48">
        <f t="shared" si="66"/>
        <v>133</v>
      </c>
      <c r="E594" s="48">
        <f t="shared" si="67"/>
        <v>133</v>
      </c>
      <c r="F594" s="48"/>
      <c r="G594" s="48"/>
      <c r="H594" s="48">
        <v>133</v>
      </c>
      <c r="I594" s="55">
        <f t="shared" si="68"/>
        <v>0</v>
      </c>
      <c r="J594" s="55"/>
      <c r="K594" s="55"/>
      <c r="L594" s="55"/>
      <c r="M594" s="56">
        <f t="shared" si="69"/>
        <v>2360.75</v>
      </c>
      <c r="N594" s="56">
        <f t="shared" si="70"/>
        <v>299.25</v>
      </c>
      <c r="O594" s="56">
        <f t="shared" si="71"/>
        <v>2061.5</v>
      </c>
    </row>
    <row r="595" s="27" customFormat="1" ht="18" customHeight="1" spans="1:15">
      <c r="A595" s="46" t="s">
        <v>1750</v>
      </c>
      <c r="B595" s="47" t="s">
        <v>79</v>
      </c>
      <c r="C595" s="47" t="s">
        <v>1823</v>
      </c>
      <c r="D595" s="48">
        <f t="shared" si="66"/>
        <v>58.9</v>
      </c>
      <c r="E595" s="48">
        <f t="shared" si="67"/>
        <v>58.9</v>
      </c>
      <c r="F595" s="48"/>
      <c r="G595" s="48"/>
      <c r="H595" s="48">
        <v>58.9</v>
      </c>
      <c r="I595" s="55">
        <f t="shared" si="68"/>
        <v>0</v>
      </c>
      <c r="J595" s="55"/>
      <c r="K595" s="55"/>
      <c r="L595" s="55"/>
      <c r="M595" s="56">
        <f t="shared" si="69"/>
        <v>1045.475</v>
      </c>
      <c r="N595" s="56">
        <f t="shared" si="70"/>
        <v>132.525</v>
      </c>
      <c r="O595" s="56">
        <f t="shared" si="71"/>
        <v>912.95</v>
      </c>
    </row>
    <row r="596" s="27" customFormat="1" ht="18" customHeight="1" spans="1:15">
      <c r="A596" s="46" t="s">
        <v>1750</v>
      </c>
      <c r="B596" s="47" t="s">
        <v>79</v>
      </c>
      <c r="C596" s="47" t="s">
        <v>1824</v>
      </c>
      <c r="D596" s="48">
        <f t="shared" si="66"/>
        <v>78.6</v>
      </c>
      <c r="E596" s="48">
        <f t="shared" si="67"/>
        <v>78.6</v>
      </c>
      <c r="F596" s="48"/>
      <c r="G596" s="48"/>
      <c r="H596" s="48">
        <v>78.6</v>
      </c>
      <c r="I596" s="55">
        <f t="shared" si="68"/>
        <v>0</v>
      </c>
      <c r="J596" s="55"/>
      <c r="K596" s="55"/>
      <c r="L596" s="55"/>
      <c r="M596" s="56">
        <f t="shared" si="69"/>
        <v>1395.15</v>
      </c>
      <c r="N596" s="56">
        <f t="shared" si="70"/>
        <v>176.85</v>
      </c>
      <c r="O596" s="56">
        <f t="shared" si="71"/>
        <v>1218.3</v>
      </c>
    </row>
    <row r="597" s="27" customFormat="1" ht="18" customHeight="1" spans="1:15">
      <c r="A597" s="46" t="s">
        <v>1750</v>
      </c>
      <c r="B597" s="47" t="s">
        <v>79</v>
      </c>
      <c r="C597" s="47" t="s">
        <v>1825</v>
      </c>
      <c r="D597" s="48">
        <f t="shared" si="66"/>
        <v>78.6</v>
      </c>
      <c r="E597" s="48">
        <f t="shared" si="67"/>
        <v>78.6</v>
      </c>
      <c r="F597" s="48"/>
      <c r="G597" s="48"/>
      <c r="H597" s="48">
        <v>78.6</v>
      </c>
      <c r="I597" s="55">
        <f t="shared" si="68"/>
        <v>0</v>
      </c>
      <c r="J597" s="55"/>
      <c r="K597" s="55"/>
      <c r="L597" s="55"/>
      <c r="M597" s="56">
        <f t="shared" si="69"/>
        <v>1395.15</v>
      </c>
      <c r="N597" s="56">
        <f t="shared" si="70"/>
        <v>176.85</v>
      </c>
      <c r="O597" s="56">
        <f t="shared" si="71"/>
        <v>1218.3</v>
      </c>
    </row>
    <row r="598" s="27" customFormat="1" ht="18" customHeight="1" spans="1:15">
      <c r="A598" s="46" t="s">
        <v>1750</v>
      </c>
      <c r="B598" s="47" t="s">
        <v>79</v>
      </c>
      <c r="C598" s="47" t="s">
        <v>1826</v>
      </c>
      <c r="D598" s="48">
        <f t="shared" si="66"/>
        <v>58.9</v>
      </c>
      <c r="E598" s="48">
        <f t="shared" si="67"/>
        <v>58.9</v>
      </c>
      <c r="F598" s="48"/>
      <c r="G598" s="48"/>
      <c r="H598" s="48">
        <v>58.9</v>
      </c>
      <c r="I598" s="55">
        <f t="shared" si="68"/>
        <v>0</v>
      </c>
      <c r="J598" s="55"/>
      <c r="K598" s="55"/>
      <c r="L598" s="55"/>
      <c r="M598" s="56">
        <f t="shared" si="69"/>
        <v>1045.475</v>
      </c>
      <c r="N598" s="56">
        <f t="shared" si="70"/>
        <v>132.525</v>
      </c>
      <c r="O598" s="56">
        <f t="shared" si="71"/>
        <v>912.95</v>
      </c>
    </row>
    <row r="599" s="27" customFormat="1" ht="18" customHeight="1" spans="1:15">
      <c r="A599" s="46" t="s">
        <v>1750</v>
      </c>
      <c r="B599" s="47" t="s">
        <v>79</v>
      </c>
      <c r="C599" s="47" t="s">
        <v>1827</v>
      </c>
      <c r="D599" s="48">
        <f t="shared" si="66"/>
        <v>23.6</v>
      </c>
      <c r="E599" s="48">
        <f t="shared" si="67"/>
        <v>23.6</v>
      </c>
      <c r="F599" s="48"/>
      <c r="G599" s="48"/>
      <c r="H599" s="48">
        <v>23.6</v>
      </c>
      <c r="I599" s="55">
        <f t="shared" si="68"/>
        <v>0</v>
      </c>
      <c r="J599" s="55"/>
      <c r="K599" s="55"/>
      <c r="L599" s="55"/>
      <c r="M599" s="56">
        <f t="shared" si="69"/>
        <v>418.9</v>
      </c>
      <c r="N599" s="56">
        <f t="shared" si="70"/>
        <v>53.1</v>
      </c>
      <c r="O599" s="56">
        <f t="shared" si="71"/>
        <v>365.8</v>
      </c>
    </row>
    <row r="600" s="27" customFormat="1" ht="18" customHeight="1" spans="1:15">
      <c r="A600" s="46" t="s">
        <v>1750</v>
      </c>
      <c r="B600" s="47" t="s">
        <v>79</v>
      </c>
      <c r="C600" s="47" t="s">
        <v>1828</v>
      </c>
      <c r="D600" s="48">
        <f t="shared" si="66"/>
        <v>47.1</v>
      </c>
      <c r="E600" s="48">
        <f t="shared" si="67"/>
        <v>47.1</v>
      </c>
      <c r="F600" s="48"/>
      <c r="G600" s="48"/>
      <c r="H600" s="48">
        <v>47.1</v>
      </c>
      <c r="I600" s="55">
        <f t="shared" si="68"/>
        <v>0</v>
      </c>
      <c r="J600" s="55"/>
      <c r="K600" s="55"/>
      <c r="L600" s="55"/>
      <c r="M600" s="56">
        <f t="shared" si="69"/>
        <v>836.025</v>
      </c>
      <c r="N600" s="56">
        <f t="shared" si="70"/>
        <v>105.975</v>
      </c>
      <c r="O600" s="56">
        <f t="shared" si="71"/>
        <v>730.05</v>
      </c>
    </row>
    <row r="601" s="27" customFormat="1" ht="18" customHeight="1" spans="1:15">
      <c r="A601" s="46" t="s">
        <v>1750</v>
      </c>
      <c r="B601" s="47" t="s">
        <v>79</v>
      </c>
      <c r="C601" s="47" t="s">
        <v>1829</v>
      </c>
      <c r="D601" s="48">
        <f t="shared" si="66"/>
        <v>117.8</v>
      </c>
      <c r="E601" s="48">
        <f t="shared" si="67"/>
        <v>117.8</v>
      </c>
      <c r="F601" s="48"/>
      <c r="G601" s="48"/>
      <c r="H601" s="48">
        <v>117.8</v>
      </c>
      <c r="I601" s="55">
        <f t="shared" si="68"/>
        <v>0</v>
      </c>
      <c r="J601" s="55"/>
      <c r="K601" s="55"/>
      <c r="L601" s="55"/>
      <c r="M601" s="56">
        <f t="shared" si="69"/>
        <v>2090.95</v>
      </c>
      <c r="N601" s="56">
        <f t="shared" si="70"/>
        <v>265.05</v>
      </c>
      <c r="O601" s="56">
        <f t="shared" si="71"/>
        <v>1825.9</v>
      </c>
    </row>
    <row r="602" s="27" customFormat="1" ht="18" customHeight="1" spans="1:15">
      <c r="A602" s="46" t="s">
        <v>1750</v>
      </c>
      <c r="B602" s="47" t="s">
        <v>79</v>
      </c>
      <c r="C602" s="47" t="s">
        <v>1830</v>
      </c>
      <c r="D602" s="48">
        <f t="shared" si="66"/>
        <v>98.2</v>
      </c>
      <c r="E602" s="48">
        <f t="shared" si="67"/>
        <v>98.2</v>
      </c>
      <c r="F602" s="48"/>
      <c r="G602" s="48"/>
      <c r="H602" s="48">
        <v>98.2</v>
      </c>
      <c r="I602" s="55">
        <f t="shared" si="68"/>
        <v>0</v>
      </c>
      <c r="J602" s="55"/>
      <c r="K602" s="55"/>
      <c r="L602" s="55"/>
      <c r="M602" s="56">
        <f t="shared" si="69"/>
        <v>1743.05</v>
      </c>
      <c r="N602" s="56">
        <f t="shared" si="70"/>
        <v>220.95</v>
      </c>
      <c r="O602" s="56">
        <f t="shared" si="71"/>
        <v>1522.1</v>
      </c>
    </row>
    <row r="603" s="27" customFormat="1" ht="18" customHeight="1" spans="1:15">
      <c r="A603" s="46" t="s">
        <v>1750</v>
      </c>
      <c r="B603" s="47" t="s">
        <v>79</v>
      </c>
      <c r="C603" s="47" t="s">
        <v>1831</v>
      </c>
      <c r="D603" s="48">
        <f t="shared" si="66"/>
        <v>23.6</v>
      </c>
      <c r="E603" s="48">
        <f t="shared" si="67"/>
        <v>23.6</v>
      </c>
      <c r="F603" s="48"/>
      <c r="G603" s="48"/>
      <c r="H603" s="48">
        <v>23.6</v>
      </c>
      <c r="I603" s="55">
        <f t="shared" si="68"/>
        <v>0</v>
      </c>
      <c r="J603" s="55"/>
      <c r="K603" s="55"/>
      <c r="L603" s="55"/>
      <c r="M603" s="56">
        <f t="shared" si="69"/>
        <v>418.9</v>
      </c>
      <c r="N603" s="56">
        <f t="shared" si="70"/>
        <v>53.1</v>
      </c>
      <c r="O603" s="56">
        <f t="shared" si="71"/>
        <v>365.8</v>
      </c>
    </row>
    <row r="604" s="27" customFormat="1" ht="18" customHeight="1" spans="1:15">
      <c r="A604" s="46" t="s">
        <v>1750</v>
      </c>
      <c r="B604" s="47" t="s">
        <v>79</v>
      </c>
      <c r="C604" s="47" t="s">
        <v>1832</v>
      </c>
      <c r="D604" s="48">
        <f t="shared" si="66"/>
        <v>78.6</v>
      </c>
      <c r="E604" s="48">
        <f t="shared" si="67"/>
        <v>78.6</v>
      </c>
      <c r="F604" s="48"/>
      <c r="G604" s="48"/>
      <c r="H604" s="48">
        <v>78.6</v>
      </c>
      <c r="I604" s="55">
        <f t="shared" si="68"/>
        <v>0</v>
      </c>
      <c r="J604" s="55"/>
      <c r="K604" s="55"/>
      <c r="L604" s="55"/>
      <c r="M604" s="56">
        <f t="shared" si="69"/>
        <v>1395.15</v>
      </c>
      <c r="N604" s="56">
        <f t="shared" si="70"/>
        <v>176.85</v>
      </c>
      <c r="O604" s="56">
        <f t="shared" si="71"/>
        <v>1218.3</v>
      </c>
    </row>
    <row r="605" s="27" customFormat="1" ht="18" customHeight="1" spans="1:15">
      <c r="A605" s="46" t="s">
        <v>1750</v>
      </c>
      <c r="B605" s="47" t="s">
        <v>79</v>
      </c>
      <c r="C605" s="47" t="s">
        <v>1833</v>
      </c>
      <c r="D605" s="48">
        <f t="shared" si="66"/>
        <v>58.9</v>
      </c>
      <c r="E605" s="48">
        <f t="shared" si="67"/>
        <v>58.9</v>
      </c>
      <c r="F605" s="48"/>
      <c r="G605" s="48"/>
      <c r="H605" s="48">
        <v>58.9</v>
      </c>
      <c r="I605" s="55">
        <f t="shared" si="68"/>
        <v>0</v>
      </c>
      <c r="J605" s="55"/>
      <c r="K605" s="55"/>
      <c r="L605" s="55"/>
      <c r="M605" s="56">
        <f t="shared" si="69"/>
        <v>1045.475</v>
      </c>
      <c r="N605" s="56">
        <f t="shared" si="70"/>
        <v>132.525</v>
      </c>
      <c r="O605" s="56">
        <f t="shared" si="71"/>
        <v>912.95</v>
      </c>
    </row>
    <row r="606" s="27" customFormat="1" ht="18" customHeight="1" spans="1:15">
      <c r="A606" s="46" t="s">
        <v>1750</v>
      </c>
      <c r="B606" s="47" t="s">
        <v>79</v>
      </c>
      <c r="C606" s="47" t="s">
        <v>1834</v>
      </c>
      <c r="D606" s="48">
        <f t="shared" si="66"/>
        <v>39.3</v>
      </c>
      <c r="E606" s="48">
        <f t="shared" si="67"/>
        <v>39.3</v>
      </c>
      <c r="F606" s="48"/>
      <c r="G606" s="48"/>
      <c r="H606" s="48">
        <v>39.3</v>
      </c>
      <c r="I606" s="55">
        <f t="shared" si="68"/>
        <v>0</v>
      </c>
      <c r="J606" s="55"/>
      <c r="K606" s="55"/>
      <c r="L606" s="55"/>
      <c r="M606" s="56">
        <f t="shared" si="69"/>
        <v>697.575</v>
      </c>
      <c r="N606" s="56">
        <f t="shared" si="70"/>
        <v>88.425</v>
      </c>
      <c r="O606" s="56">
        <f t="shared" si="71"/>
        <v>609.15</v>
      </c>
    </row>
    <row r="607" s="27" customFormat="1" ht="18" customHeight="1" spans="1:15">
      <c r="A607" s="46" t="s">
        <v>1750</v>
      </c>
      <c r="B607" s="47" t="s">
        <v>79</v>
      </c>
      <c r="C607" s="47" t="s">
        <v>1835</v>
      </c>
      <c r="D607" s="48">
        <f t="shared" si="66"/>
        <v>98.2</v>
      </c>
      <c r="E607" s="48">
        <f t="shared" si="67"/>
        <v>98.2</v>
      </c>
      <c r="F607" s="48"/>
      <c r="G607" s="48"/>
      <c r="H607" s="48">
        <v>98.2</v>
      </c>
      <c r="I607" s="55">
        <f t="shared" si="68"/>
        <v>0</v>
      </c>
      <c r="J607" s="55"/>
      <c r="K607" s="55"/>
      <c r="L607" s="55"/>
      <c r="M607" s="56">
        <f t="shared" si="69"/>
        <v>1743.05</v>
      </c>
      <c r="N607" s="56">
        <f t="shared" si="70"/>
        <v>220.95</v>
      </c>
      <c r="O607" s="56">
        <f t="shared" si="71"/>
        <v>1522.1</v>
      </c>
    </row>
    <row r="608" s="27" customFormat="1" ht="18" customHeight="1" spans="1:15">
      <c r="A608" s="46" t="s">
        <v>1750</v>
      </c>
      <c r="B608" s="47" t="s">
        <v>79</v>
      </c>
      <c r="C608" s="47" t="s">
        <v>1836</v>
      </c>
      <c r="D608" s="48">
        <f t="shared" si="66"/>
        <v>39.3</v>
      </c>
      <c r="E608" s="48">
        <f t="shared" si="67"/>
        <v>39.3</v>
      </c>
      <c r="F608" s="48"/>
      <c r="G608" s="48"/>
      <c r="H608" s="48">
        <v>39.3</v>
      </c>
      <c r="I608" s="55">
        <f t="shared" si="68"/>
        <v>0</v>
      </c>
      <c r="J608" s="55"/>
      <c r="K608" s="55"/>
      <c r="L608" s="55"/>
      <c r="M608" s="56">
        <f t="shared" si="69"/>
        <v>697.575</v>
      </c>
      <c r="N608" s="56">
        <f t="shared" si="70"/>
        <v>88.425</v>
      </c>
      <c r="O608" s="56">
        <f t="shared" si="71"/>
        <v>609.15</v>
      </c>
    </row>
    <row r="609" s="27" customFormat="1" ht="18" customHeight="1" spans="1:15">
      <c r="A609" s="46" t="s">
        <v>1750</v>
      </c>
      <c r="B609" s="47" t="s">
        <v>79</v>
      </c>
      <c r="C609" s="47" t="s">
        <v>1837</v>
      </c>
      <c r="D609" s="48">
        <f t="shared" si="66"/>
        <v>157.8</v>
      </c>
      <c r="E609" s="48">
        <f t="shared" si="67"/>
        <v>157.8</v>
      </c>
      <c r="F609" s="48"/>
      <c r="G609" s="48"/>
      <c r="H609" s="48">
        <v>157.8</v>
      </c>
      <c r="I609" s="55">
        <f t="shared" si="68"/>
        <v>0</v>
      </c>
      <c r="J609" s="55"/>
      <c r="K609" s="55"/>
      <c r="L609" s="55"/>
      <c r="M609" s="56">
        <f t="shared" si="69"/>
        <v>2800.95</v>
      </c>
      <c r="N609" s="56">
        <f t="shared" si="70"/>
        <v>355.05</v>
      </c>
      <c r="O609" s="56">
        <f t="shared" si="71"/>
        <v>2445.9</v>
      </c>
    </row>
    <row r="610" s="27" customFormat="1" ht="18" customHeight="1" spans="1:15">
      <c r="A610" s="46" t="s">
        <v>1750</v>
      </c>
      <c r="B610" s="47" t="s">
        <v>79</v>
      </c>
      <c r="C610" s="47" t="s">
        <v>1838</v>
      </c>
      <c r="D610" s="48">
        <f t="shared" si="66"/>
        <v>39.3</v>
      </c>
      <c r="E610" s="48">
        <f t="shared" si="67"/>
        <v>39.3</v>
      </c>
      <c r="F610" s="48"/>
      <c r="G610" s="48"/>
      <c r="H610" s="48">
        <v>39.3</v>
      </c>
      <c r="I610" s="55">
        <f t="shared" si="68"/>
        <v>0</v>
      </c>
      <c r="J610" s="55"/>
      <c r="K610" s="55"/>
      <c r="L610" s="55"/>
      <c r="M610" s="56">
        <f t="shared" si="69"/>
        <v>697.575</v>
      </c>
      <c r="N610" s="56">
        <f t="shared" si="70"/>
        <v>88.425</v>
      </c>
      <c r="O610" s="56">
        <f t="shared" si="71"/>
        <v>609.15</v>
      </c>
    </row>
    <row r="611" s="27" customFormat="1" ht="18" customHeight="1" spans="1:15">
      <c r="A611" s="46" t="s">
        <v>1750</v>
      </c>
      <c r="B611" s="47" t="s">
        <v>79</v>
      </c>
      <c r="C611" s="47" t="s">
        <v>1839</v>
      </c>
      <c r="D611" s="48">
        <f t="shared" si="66"/>
        <v>23.6</v>
      </c>
      <c r="E611" s="48">
        <f t="shared" si="67"/>
        <v>23.6</v>
      </c>
      <c r="F611" s="48"/>
      <c r="G611" s="48"/>
      <c r="H611" s="48">
        <v>23.6</v>
      </c>
      <c r="I611" s="55">
        <f t="shared" si="68"/>
        <v>0</v>
      </c>
      <c r="J611" s="55"/>
      <c r="K611" s="55"/>
      <c r="L611" s="55"/>
      <c r="M611" s="56">
        <f t="shared" si="69"/>
        <v>418.9</v>
      </c>
      <c r="N611" s="56">
        <f t="shared" si="70"/>
        <v>53.1</v>
      </c>
      <c r="O611" s="56">
        <f t="shared" si="71"/>
        <v>365.8</v>
      </c>
    </row>
    <row r="612" s="27" customFormat="1" ht="18" customHeight="1" spans="1:15">
      <c r="A612" s="46" t="s">
        <v>1750</v>
      </c>
      <c r="B612" s="47" t="s">
        <v>79</v>
      </c>
      <c r="C612" s="47" t="s">
        <v>1840</v>
      </c>
      <c r="D612" s="48">
        <f t="shared" si="66"/>
        <v>98.2</v>
      </c>
      <c r="E612" s="48">
        <f t="shared" si="67"/>
        <v>98.2</v>
      </c>
      <c r="F612" s="48"/>
      <c r="G612" s="48"/>
      <c r="H612" s="48">
        <v>98.2</v>
      </c>
      <c r="I612" s="55">
        <f t="shared" si="68"/>
        <v>0</v>
      </c>
      <c r="J612" s="55"/>
      <c r="K612" s="55"/>
      <c r="L612" s="55"/>
      <c r="M612" s="56">
        <f t="shared" si="69"/>
        <v>1743.05</v>
      </c>
      <c r="N612" s="56">
        <f t="shared" si="70"/>
        <v>220.95</v>
      </c>
      <c r="O612" s="56">
        <f t="shared" si="71"/>
        <v>1522.1</v>
      </c>
    </row>
    <row r="613" s="27" customFormat="1" ht="18" customHeight="1" spans="1:15">
      <c r="A613" s="46" t="s">
        <v>1750</v>
      </c>
      <c r="B613" s="47" t="s">
        <v>79</v>
      </c>
      <c r="C613" s="47" t="s">
        <v>1841</v>
      </c>
      <c r="D613" s="48">
        <f t="shared" si="66"/>
        <v>137.5</v>
      </c>
      <c r="E613" s="48">
        <f t="shared" si="67"/>
        <v>137.5</v>
      </c>
      <c r="F613" s="48"/>
      <c r="G613" s="48"/>
      <c r="H613" s="48">
        <v>137.5</v>
      </c>
      <c r="I613" s="55">
        <f t="shared" si="68"/>
        <v>0</v>
      </c>
      <c r="J613" s="55"/>
      <c r="K613" s="55"/>
      <c r="L613" s="55"/>
      <c r="M613" s="56">
        <f t="shared" si="69"/>
        <v>2440.625</v>
      </c>
      <c r="N613" s="56">
        <f t="shared" si="70"/>
        <v>309.375</v>
      </c>
      <c r="O613" s="56">
        <f t="shared" si="71"/>
        <v>2131.25</v>
      </c>
    </row>
    <row r="614" s="27" customFormat="1" ht="18" customHeight="1" spans="1:15">
      <c r="A614" s="46" t="s">
        <v>1750</v>
      </c>
      <c r="B614" s="47" t="s">
        <v>79</v>
      </c>
      <c r="C614" s="47" t="s">
        <v>1842</v>
      </c>
      <c r="D614" s="48">
        <f t="shared" si="66"/>
        <v>39.3</v>
      </c>
      <c r="E614" s="48">
        <f t="shared" si="67"/>
        <v>39.3</v>
      </c>
      <c r="F614" s="48"/>
      <c r="G614" s="48"/>
      <c r="H614" s="48">
        <v>39.3</v>
      </c>
      <c r="I614" s="55">
        <f t="shared" si="68"/>
        <v>0</v>
      </c>
      <c r="J614" s="55"/>
      <c r="K614" s="55"/>
      <c r="L614" s="55"/>
      <c r="M614" s="56">
        <f t="shared" si="69"/>
        <v>697.575</v>
      </c>
      <c r="N614" s="56">
        <f t="shared" si="70"/>
        <v>88.425</v>
      </c>
      <c r="O614" s="56">
        <f t="shared" si="71"/>
        <v>609.15</v>
      </c>
    </row>
    <row r="615" s="27" customFormat="1" ht="18" customHeight="1" spans="1:15">
      <c r="A615" s="46" t="s">
        <v>1750</v>
      </c>
      <c r="B615" s="47" t="s">
        <v>79</v>
      </c>
      <c r="C615" s="47" t="s">
        <v>1843</v>
      </c>
      <c r="D615" s="48">
        <f t="shared" si="66"/>
        <v>78.5</v>
      </c>
      <c r="E615" s="48">
        <f t="shared" si="67"/>
        <v>78.5</v>
      </c>
      <c r="F615" s="48"/>
      <c r="G615" s="48"/>
      <c r="H615" s="48">
        <v>78.5</v>
      </c>
      <c r="I615" s="55">
        <f t="shared" si="68"/>
        <v>0</v>
      </c>
      <c r="J615" s="55"/>
      <c r="K615" s="55"/>
      <c r="L615" s="55"/>
      <c r="M615" s="56">
        <f t="shared" si="69"/>
        <v>1393.375</v>
      </c>
      <c r="N615" s="56">
        <f t="shared" si="70"/>
        <v>176.625</v>
      </c>
      <c r="O615" s="56">
        <f t="shared" si="71"/>
        <v>1216.75</v>
      </c>
    </row>
    <row r="616" s="27" customFormat="1" ht="18" customHeight="1" spans="1:15">
      <c r="A616" s="46" t="s">
        <v>1750</v>
      </c>
      <c r="B616" s="47" t="s">
        <v>79</v>
      </c>
      <c r="C616" s="47" t="s">
        <v>1844</v>
      </c>
      <c r="D616" s="48">
        <f t="shared" si="66"/>
        <v>78.6</v>
      </c>
      <c r="E616" s="48">
        <f t="shared" si="67"/>
        <v>78.6</v>
      </c>
      <c r="F616" s="48"/>
      <c r="G616" s="48"/>
      <c r="H616" s="48">
        <v>78.6</v>
      </c>
      <c r="I616" s="55">
        <f t="shared" si="68"/>
        <v>0</v>
      </c>
      <c r="J616" s="55"/>
      <c r="K616" s="55"/>
      <c r="L616" s="55"/>
      <c r="M616" s="56">
        <f t="shared" si="69"/>
        <v>1395.15</v>
      </c>
      <c r="N616" s="56">
        <f t="shared" si="70"/>
        <v>176.85</v>
      </c>
      <c r="O616" s="56">
        <f t="shared" si="71"/>
        <v>1218.3</v>
      </c>
    </row>
    <row r="617" s="27" customFormat="1" ht="18" customHeight="1" spans="1:15">
      <c r="A617" s="46" t="s">
        <v>1750</v>
      </c>
      <c r="B617" s="47" t="s">
        <v>79</v>
      </c>
      <c r="C617" s="47" t="s">
        <v>1845</v>
      </c>
      <c r="D617" s="48">
        <f t="shared" si="66"/>
        <v>39.3</v>
      </c>
      <c r="E617" s="48">
        <f t="shared" si="67"/>
        <v>39.3</v>
      </c>
      <c r="F617" s="48"/>
      <c r="G617" s="48"/>
      <c r="H617" s="48">
        <v>39.3</v>
      </c>
      <c r="I617" s="55">
        <f t="shared" si="68"/>
        <v>0</v>
      </c>
      <c r="J617" s="55"/>
      <c r="K617" s="55"/>
      <c r="L617" s="55"/>
      <c r="M617" s="56">
        <f t="shared" si="69"/>
        <v>697.575</v>
      </c>
      <c r="N617" s="56">
        <f t="shared" si="70"/>
        <v>88.425</v>
      </c>
      <c r="O617" s="56">
        <f t="shared" si="71"/>
        <v>609.15</v>
      </c>
    </row>
    <row r="618" s="27" customFormat="1" ht="18" customHeight="1" spans="1:15">
      <c r="A618" s="46" t="s">
        <v>1750</v>
      </c>
      <c r="B618" s="47" t="s">
        <v>79</v>
      </c>
      <c r="C618" s="47" t="s">
        <v>1846</v>
      </c>
      <c r="D618" s="48">
        <f t="shared" si="66"/>
        <v>39.3</v>
      </c>
      <c r="E618" s="48">
        <f t="shared" si="67"/>
        <v>39.3</v>
      </c>
      <c r="F618" s="48"/>
      <c r="G618" s="48"/>
      <c r="H618" s="48">
        <v>39.3</v>
      </c>
      <c r="I618" s="55">
        <f t="shared" si="68"/>
        <v>0</v>
      </c>
      <c r="J618" s="55"/>
      <c r="K618" s="55"/>
      <c r="L618" s="55"/>
      <c r="M618" s="56">
        <f t="shared" si="69"/>
        <v>697.575</v>
      </c>
      <c r="N618" s="56">
        <f t="shared" si="70"/>
        <v>88.425</v>
      </c>
      <c r="O618" s="56">
        <f t="shared" si="71"/>
        <v>609.15</v>
      </c>
    </row>
    <row r="619" s="27" customFormat="1" ht="18" customHeight="1" spans="1:15">
      <c r="A619" s="46" t="s">
        <v>1750</v>
      </c>
      <c r="B619" s="47" t="s">
        <v>79</v>
      </c>
      <c r="C619" s="47" t="s">
        <v>1847</v>
      </c>
      <c r="D619" s="48">
        <f t="shared" si="66"/>
        <v>39.3</v>
      </c>
      <c r="E619" s="48">
        <f t="shared" si="67"/>
        <v>39.3</v>
      </c>
      <c r="F619" s="48"/>
      <c r="G619" s="48"/>
      <c r="H619" s="48">
        <v>39.3</v>
      </c>
      <c r="I619" s="55">
        <f t="shared" si="68"/>
        <v>0</v>
      </c>
      <c r="J619" s="55"/>
      <c r="K619" s="55"/>
      <c r="L619" s="55"/>
      <c r="M619" s="56">
        <f t="shared" si="69"/>
        <v>697.575</v>
      </c>
      <c r="N619" s="56">
        <f t="shared" si="70"/>
        <v>88.425</v>
      </c>
      <c r="O619" s="56">
        <f t="shared" si="71"/>
        <v>609.15</v>
      </c>
    </row>
    <row r="620" s="27" customFormat="1" ht="18" customHeight="1" spans="1:15">
      <c r="A620" s="46" t="s">
        <v>1750</v>
      </c>
      <c r="B620" s="47" t="s">
        <v>79</v>
      </c>
      <c r="C620" s="47" t="s">
        <v>1848</v>
      </c>
      <c r="D620" s="48">
        <f t="shared" si="66"/>
        <v>78.6</v>
      </c>
      <c r="E620" s="48">
        <f t="shared" si="67"/>
        <v>78.6</v>
      </c>
      <c r="F620" s="48"/>
      <c r="G620" s="48"/>
      <c r="H620" s="48">
        <v>78.6</v>
      </c>
      <c r="I620" s="55">
        <f t="shared" si="68"/>
        <v>0</v>
      </c>
      <c r="J620" s="55"/>
      <c r="K620" s="55"/>
      <c r="L620" s="55"/>
      <c r="M620" s="56">
        <f t="shared" si="69"/>
        <v>1395.15</v>
      </c>
      <c r="N620" s="56">
        <f t="shared" si="70"/>
        <v>176.85</v>
      </c>
      <c r="O620" s="56">
        <f t="shared" si="71"/>
        <v>1218.3</v>
      </c>
    </row>
    <row r="621" s="27" customFormat="1" ht="18" customHeight="1" spans="1:15">
      <c r="A621" s="46" t="s">
        <v>1750</v>
      </c>
      <c r="B621" s="47" t="s">
        <v>79</v>
      </c>
      <c r="C621" s="47" t="s">
        <v>1849</v>
      </c>
      <c r="D621" s="48">
        <f t="shared" si="66"/>
        <v>243.9</v>
      </c>
      <c r="E621" s="48">
        <f t="shared" si="67"/>
        <v>243.9</v>
      </c>
      <c r="F621" s="48"/>
      <c r="G621" s="48"/>
      <c r="H621" s="48">
        <v>243.9</v>
      </c>
      <c r="I621" s="55">
        <f t="shared" si="68"/>
        <v>0</v>
      </c>
      <c r="J621" s="55"/>
      <c r="K621" s="55"/>
      <c r="L621" s="55"/>
      <c r="M621" s="56">
        <f t="shared" si="69"/>
        <v>4329.225</v>
      </c>
      <c r="N621" s="56">
        <f t="shared" si="70"/>
        <v>548.775</v>
      </c>
      <c r="O621" s="56">
        <f t="shared" si="71"/>
        <v>3780.45</v>
      </c>
    </row>
    <row r="622" s="27" customFormat="1" ht="18" customHeight="1" spans="1:15">
      <c r="A622" s="46" t="s">
        <v>1750</v>
      </c>
      <c r="B622" s="47" t="s">
        <v>79</v>
      </c>
      <c r="C622" s="47" t="s">
        <v>1850</v>
      </c>
      <c r="D622" s="48">
        <f t="shared" si="66"/>
        <v>39.3</v>
      </c>
      <c r="E622" s="48">
        <f t="shared" si="67"/>
        <v>39.3</v>
      </c>
      <c r="F622" s="48"/>
      <c r="G622" s="48"/>
      <c r="H622" s="48">
        <v>39.3</v>
      </c>
      <c r="I622" s="55">
        <f t="shared" si="68"/>
        <v>0</v>
      </c>
      <c r="J622" s="55"/>
      <c r="K622" s="55"/>
      <c r="L622" s="55"/>
      <c r="M622" s="56">
        <f t="shared" si="69"/>
        <v>697.575</v>
      </c>
      <c r="N622" s="56">
        <f t="shared" si="70"/>
        <v>88.425</v>
      </c>
      <c r="O622" s="56">
        <f t="shared" si="71"/>
        <v>609.15</v>
      </c>
    </row>
    <row r="623" s="27" customFormat="1" ht="18" customHeight="1" spans="1:15">
      <c r="A623" s="46" t="s">
        <v>1750</v>
      </c>
      <c r="B623" s="47" t="s">
        <v>79</v>
      </c>
      <c r="C623" s="47" t="s">
        <v>1851</v>
      </c>
      <c r="D623" s="48">
        <f t="shared" si="66"/>
        <v>21.3</v>
      </c>
      <c r="E623" s="48">
        <f t="shared" si="67"/>
        <v>21.3</v>
      </c>
      <c r="F623" s="48"/>
      <c r="G623" s="48"/>
      <c r="H623" s="48">
        <v>21.3</v>
      </c>
      <c r="I623" s="55">
        <f t="shared" si="68"/>
        <v>0</v>
      </c>
      <c r="J623" s="55"/>
      <c r="K623" s="55"/>
      <c r="L623" s="55"/>
      <c r="M623" s="56">
        <f t="shared" si="69"/>
        <v>378.075</v>
      </c>
      <c r="N623" s="56">
        <f t="shared" si="70"/>
        <v>47.925</v>
      </c>
      <c r="O623" s="56">
        <f t="shared" si="71"/>
        <v>330.15</v>
      </c>
    </row>
    <row r="624" s="27" customFormat="1" ht="18" customHeight="1" spans="1:15">
      <c r="A624" s="46" t="s">
        <v>1750</v>
      </c>
      <c r="B624" s="47" t="s">
        <v>79</v>
      </c>
      <c r="C624" s="47" t="s">
        <v>1852</v>
      </c>
      <c r="D624" s="48">
        <f t="shared" si="66"/>
        <v>98.2</v>
      </c>
      <c r="E624" s="48">
        <f t="shared" si="67"/>
        <v>98.2</v>
      </c>
      <c r="F624" s="48"/>
      <c r="G624" s="48"/>
      <c r="H624" s="48">
        <v>98.2</v>
      </c>
      <c r="I624" s="55">
        <f t="shared" si="68"/>
        <v>0</v>
      </c>
      <c r="J624" s="55"/>
      <c r="K624" s="55"/>
      <c r="L624" s="55"/>
      <c r="M624" s="56">
        <f t="shared" si="69"/>
        <v>1743.05</v>
      </c>
      <c r="N624" s="56">
        <f t="shared" si="70"/>
        <v>220.95</v>
      </c>
      <c r="O624" s="56">
        <f t="shared" si="71"/>
        <v>1522.1</v>
      </c>
    </row>
    <row r="625" s="27" customFormat="1" ht="18" customHeight="1" spans="1:15">
      <c r="A625" s="46" t="s">
        <v>1750</v>
      </c>
      <c r="B625" s="47" t="s">
        <v>79</v>
      </c>
      <c r="C625" s="47" t="s">
        <v>1853</v>
      </c>
      <c r="D625" s="48">
        <f t="shared" si="66"/>
        <v>39.3</v>
      </c>
      <c r="E625" s="48">
        <f t="shared" si="67"/>
        <v>39.3</v>
      </c>
      <c r="F625" s="48"/>
      <c r="G625" s="48"/>
      <c r="H625" s="48">
        <v>39.3</v>
      </c>
      <c r="I625" s="55">
        <f t="shared" si="68"/>
        <v>0</v>
      </c>
      <c r="J625" s="55"/>
      <c r="K625" s="55"/>
      <c r="L625" s="55"/>
      <c r="M625" s="56">
        <f t="shared" si="69"/>
        <v>697.575</v>
      </c>
      <c r="N625" s="56">
        <f t="shared" si="70"/>
        <v>88.425</v>
      </c>
      <c r="O625" s="56">
        <f t="shared" si="71"/>
        <v>609.15</v>
      </c>
    </row>
    <row r="626" s="27" customFormat="1" ht="18" customHeight="1" spans="1:15">
      <c r="A626" s="46" t="s">
        <v>1750</v>
      </c>
      <c r="B626" s="47" t="s">
        <v>79</v>
      </c>
      <c r="C626" s="47" t="s">
        <v>1854</v>
      </c>
      <c r="D626" s="48">
        <f t="shared" si="66"/>
        <v>39.3</v>
      </c>
      <c r="E626" s="48">
        <f t="shared" si="67"/>
        <v>39.3</v>
      </c>
      <c r="F626" s="48"/>
      <c r="G626" s="48"/>
      <c r="H626" s="48">
        <v>39.3</v>
      </c>
      <c r="I626" s="55">
        <f t="shared" si="68"/>
        <v>0</v>
      </c>
      <c r="J626" s="55"/>
      <c r="K626" s="55"/>
      <c r="L626" s="55"/>
      <c r="M626" s="56">
        <f t="shared" si="69"/>
        <v>697.575</v>
      </c>
      <c r="N626" s="56">
        <f t="shared" si="70"/>
        <v>88.425</v>
      </c>
      <c r="O626" s="56">
        <f t="shared" si="71"/>
        <v>609.15</v>
      </c>
    </row>
    <row r="627" s="27" customFormat="1" ht="18" customHeight="1" spans="1:15">
      <c r="A627" s="46" t="s">
        <v>1750</v>
      </c>
      <c r="B627" s="47" t="s">
        <v>79</v>
      </c>
      <c r="C627" s="47" t="s">
        <v>1855</v>
      </c>
      <c r="D627" s="48">
        <f t="shared" si="66"/>
        <v>106.4</v>
      </c>
      <c r="E627" s="48">
        <f t="shared" si="67"/>
        <v>106.4</v>
      </c>
      <c r="F627" s="48"/>
      <c r="G627" s="48"/>
      <c r="H627" s="48">
        <v>106.4</v>
      </c>
      <c r="I627" s="55">
        <f t="shared" si="68"/>
        <v>0</v>
      </c>
      <c r="J627" s="55"/>
      <c r="K627" s="55"/>
      <c r="L627" s="55"/>
      <c r="M627" s="56">
        <f t="shared" si="69"/>
        <v>1888.6</v>
      </c>
      <c r="N627" s="56">
        <f t="shared" si="70"/>
        <v>239.4</v>
      </c>
      <c r="O627" s="56">
        <f t="shared" si="71"/>
        <v>1649.2</v>
      </c>
    </row>
    <row r="628" s="27" customFormat="1" ht="18" customHeight="1" spans="1:15">
      <c r="A628" s="46" t="s">
        <v>1750</v>
      </c>
      <c r="B628" s="47" t="s">
        <v>79</v>
      </c>
      <c r="C628" s="47" t="s">
        <v>1856</v>
      </c>
      <c r="D628" s="48">
        <f t="shared" si="66"/>
        <v>39.3</v>
      </c>
      <c r="E628" s="48">
        <f t="shared" si="67"/>
        <v>39.3</v>
      </c>
      <c r="F628" s="48"/>
      <c r="G628" s="48"/>
      <c r="H628" s="48">
        <v>39.3</v>
      </c>
      <c r="I628" s="55">
        <f t="shared" si="68"/>
        <v>0</v>
      </c>
      <c r="J628" s="55"/>
      <c r="K628" s="55"/>
      <c r="L628" s="55"/>
      <c r="M628" s="56">
        <f t="shared" si="69"/>
        <v>697.575</v>
      </c>
      <c r="N628" s="56">
        <f t="shared" si="70"/>
        <v>88.425</v>
      </c>
      <c r="O628" s="56">
        <f t="shared" si="71"/>
        <v>609.15</v>
      </c>
    </row>
    <row r="629" s="27" customFormat="1" ht="18" customHeight="1" spans="1:15">
      <c r="A629" s="46" t="s">
        <v>1750</v>
      </c>
      <c r="B629" s="47" t="s">
        <v>93</v>
      </c>
      <c r="C629" s="47" t="s">
        <v>1857</v>
      </c>
      <c r="D629" s="48">
        <f t="shared" si="66"/>
        <v>64</v>
      </c>
      <c r="E629" s="48">
        <f t="shared" si="67"/>
        <v>64</v>
      </c>
      <c r="F629" s="48"/>
      <c r="G629" s="48"/>
      <c r="H629" s="48">
        <v>64</v>
      </c>
      <c r="I629" s="55">
        <f t="shared" si="68"/>
        <v>0</v>
      </c>
      <c r="J629" s="55"/>
      <c r="K629" s="55"/>
      <c r="L629" s="55"/>
      <c r="M629" s="56">
        <f t="shared" si="69"/>
        <v>1136</v>
      </c>
      <c r="N629" s="56">
        <f t="shared" si="70"/>
        <v>144</v>
      </c>
      <c r="O629" s="56">
        <f t="shared" si="71"/>
        <v>992</v>
      </c>
    </row>
    <row r="630" s="27" customFormat="1" ht="18" customHeight="1" spans="1:15">
      <c r="A630" s="46" t="s">
        <v>1750</v>
      </c>
      <c r="B630" s="47" t="s">
        <v>93</v>
      </c>
      <c r="C630" s="47" t="s">
        <v>1858</v>
      </c>
      <c r="D630" s="48">
        <f t="shared" si="66"/>
        <v>128</v>
      </c>
      <c r="E630" s="48">
        <f t="shared" si="67"/>
        <v>128</v>
      </c>
      <c r="F630" s="48"/>
      <c r="G630" s="48"/>
      <c r="H630" s="48">
        <v>128</v>
      </c>
      <c r="I630" s="55">
        <f t="shared" si="68"/>
        <v>0</v>
      </c>
      <c r="J630" s="55"/>
      <c r="K630" s="55"/>
      <c r="L630" s="55"/>
      <c r="M630" s="56">
        <f t="shared" si="69"/>
        <v>2272</v>
      </c>
      <c r="N630" s="56">
        <f t="shared" si="70"/>
        <v>288</v>
      </c>
      <c r="O630" s="56">
        <f t="shared" si="71"/>
        <v>1984</v>
      </c>
    </row>
    <row r="631" s="27" customFormat="1" ht="18" customHeight="1" spans="1:15">
      <c r="A631" s="46" t="s">
        <v>1750</v>
      </c>
      <c r="B631" s="47" t="s">
        <v>93</v>
      </c>
      <c r="C631" s="47" t="s">
        <v>1859</v>
      </c>
      <c r="D631" s="48">
        <f t="shared" si="66"/>
        <v>64</v>
      </c>
      <c r="E631" s="48">
        <f t="shared" si="67"/>
        <v>64</v>
      </c>
      <c r="F631" s="48"/>
      <c r="G631" s="48"/>
      <c r="H631" s="48">
        <v>64</v>
      </c>
      <c r="I631" s="55">
        <f t="shared" si="68"/>
        <v>0</v>
      </c>
      <c r="J631" s="55"/>
      <c r="K631" s="55"/>
      <c r="L631" s="55"/>
      <c r="M631" s="56">
        <f t="shared" si="69"/>
        <v>1136</v>
      </c>
      <c r="N631" s="56">
        <f t="shared" si="70"/>
        <v>144</v>
      </c>
      <c r="O631" s="56">
        <f t="shared" si="71"/>
        <v>992</v>
      </c>
    </row>
    <row r="632" s="27" customFormat="1" ht="18" customHeight="1" spans="1:15">
      <c r="A632" s="46" t="s">
        <v>1750</v>
      </c>
      <c r="B632" s="47" t="s">
        <v>93</v>
      </c>
      <c r="C632" s="47" t="s">
        <v>1860</v>
      </c>
      <c r="D632" s="48">
        <f t="shared" si="66"/>
        <v>128</v>
      </c>
      <c r="E632" s="48">
        <f t="shared" si="67"/>
        <v>128</v>
      </c>
      <c r="F632" s="48"/>
      <c r="G632" s="48"/>
      <c r="H632" s="48">
        <v>128</v>
      </c>
      <c r="I632" s="55">
        <f t="shared" si="68"/>
        <v>0</v>
      </c>
      <c r="J632" s="55"/>
      <c r="K632" s="55"/>
      <c r="L632" s="55"/>
      <c r="M632" s="56">
        <f t="shared" si="69"/>
        <v>2272</v>
      </c>
      <c r="N632" s="56">
        <f t="shared" si="70"/>
        <v>288</v>
      </c>
      <c r="O632" s="56">
        <f t="shared" si="71"/>
        <v>1984</v>
      </c>
    </row>
    <row r="633" s="27" customFormat="1" ht="18" customHeight="1" spans="1:15">
      <c r="A633" s="46" t="s">
        <v>1750</v>
      </c>
      <c r="B633" s="47" t="s">
        <v>93</v>
      </c>
      <c r="C633" s="47" t="s">
        <v>1861</v>
      </c>
      <c r="D633" s="48">
        <f t="shared" si="66"/>
        <v>128</v>
      </c>
      <c r="E633" s="48">
        <f t="shared" si="67"/>
        <v>128</v>
      </c>
      <c r="F633" s="48"/>
      <c r="G633" s="48"/>
      <c r="H633" s="48">
        <v>128</v>
      </c>
      <c r="I633" s="55">
        <f t="shared" si="68"/>
        <v>0</v>
      </c>
      <c r="J633" s="55"/>
      <c r="K633" s="55"/>
      <c r="L633" s="55"/>
      <c r="M633" s="56">
        <f t="shared" si="69"/>
        <v>2272</v>
      </c>
      <c r="N633" s="56">
        <f t="shared" si="70"/>
        <v>288</v>
      </c>
      <c r="O633" s="56">
        <f t="shared" si="71"/>
        <v>1984</v>
      </c>
    </row>
    <row r="634" s="27" customFormat="1" ht="18" customHeight="1" spans="1:15">
      <c r="A634" s="46" t="s">
        <v>1750</v>
      </c>
      <c r="B634" s="47" t="s">
        <v>93</v>
      </c>
      <c r="C634" s="47" t="s">
        <v>1862</v>
      </c>
      <c r="D634" s="48">
        <f t="shared" si="66"/>
        <v>96</v>
      </c>
      <c r="E634" s="48">
        <f t="shared" si="67"/>
        <v>96</v>
      </c>
      <c r="F634" s="48"/>
      <c r="G634" s="48"/>
      <c r="H634" s="48">
        <v>96</v>
      </c>
      <c r="I634" s="55">
        <f t="shared" si="68"/>
        <v>0</v>
      </c>
      <c r="J634" s="55"/>
      <c r="K634" s="55"/>
      <c r="L634" s="55"/>
      <c r="M634" s="56">
        <f t="shared" si="69"/>
        <v>1704</v>
      </c>
      <c r="N634" s="56">
        <f t="shared" si="70"/>
        <v>216</v>
      </c>
      <c r="O634" s="56">
        <f t="shared" si="71"/>
        <v>1488</v>
      </c>
    </row>
    <row r="635" s="27" customFormat="1" ht="18" customHeight="1" spans="1:15">
      <c r="A635" s="46" t="s">
        <v>1750</v>
      </c>
      <c r="B635" s="47" t="s">
        <v>93</v>
      </c>
      <c r="C635" s="47" t="s">
        <v>1863</v>
      </c>
      <c r="D635" s="48">
        <f t="shared" si="66"/>
        <v>96</v>
      </c>
      <c r="E635" s="48">
        <f t="shared" si="67"/>
        <v>96</v>
      </c>
      <c r="F635" s="48"/>
      <c r="G635" s="48"/>
      <c r="H635" s="48">
        <v>96</v>
      </c>
      <c r="I635" s="55">
        <f t="shared" si="68"/>
        <v>0</v>
      </c>
      <c r="J635" s="55"/>
      <c r="K635" s="55"/>
      <c r="L635" s="55"/>
      <c r="M635" s="56">
        <f t="shared" si="69"/>
        <v>1704</v>
      </c>
      <c r="N635" s="56">
        <f t="shared" si="70"/>
        <v>216</v>
      </c>
      <c r="O635" s="56">
        <f t="shared" si="71"/>
        <v>1488</v>
      </c>
    </row>
    <row r="636" s="27" customFormat="1" ht="18" customHeight="1" spans="1:15">
      <c r="A636" s="46" t="s">
        <v>1750</v>
      </c>
      <c r="B636" s="47" t="s">
        <v>93</v>
      </c>
      <c r="C636" s="47" t="s">
        <v>1864</v>
      </c>
      <c r="D636" s="48">
        <f t="shared" si="66"/>
        <v>64</v>
      </c>
      <c r="E636" s="48">
        <f t="shared" si="67"/>
        <v>64</v>
      </c>
      <c r="F636" s="48"/>
      <c r="G636" s="48"/>
      <c r="H636" s="48">
        <v>64</v>
      </c>
      <c r="I636" s="55">
        <f t="shared" si="68"/>
        <v>0</v>
      </c>
      <c r="J636" s="55"/>
      <c r="K636" s="55"/>
      <c r="L636" s="55"/>
      <c r="M636" s="56">
        <f t="shared" si="69"/>
        <v>1136</v>
      </c>
      <c r="N636" s="56">
        <f t="shared" si="70"/>
        <v>144</v>
      </c>
      <c r="O636" s="56">
        <f t="shared" si="71"/>
        <v>992</v>
      </c>
    </row>
    <row r="637" s="27" customFormat="1" ht="18" customHeight="1" spans="1:15">
      <c r="A637" s="46" t="s">
        <v>1750</v>
      </c>
      <c r="B637" s="47" t="s">
        <v>93</v>
      </c>
      <c r="C637" s="47" t="s">
        <v>1865</v>
      </c>
      <c r="D637" s="48">
        <f t="shared" si="66"/>
        <v>107</v>
      </c>
      <c r="E637" s="48">
        <f t="shared" si="67"/>
        <v>107</v>
      </c>
      <c r="F637" s="48"/>
      <c r="G637" s="48"/>
      <c r="H637" s="48">
        <v>107</v>
      </c>
      <c r="I637" s="55">
        <f t="shared" si="68"/>
        <v>0</v>
      </c>
      <c r="J637" s="55"/>
      <c r="K637" s="55"/>
      <c r="L637" s="55"/>
      <c r="M637" s="56">
        <f t="shared" si="69"/>
        <v>1899.25</v>
      </c>
      <c r="N637" s="56">
        <f t="shared" si="70"/>
        <v>240.75</v>
      </c>
      <c r="O637" s="56">
        <f t="shared" si="71"/>
        <v>1658.5</v>
      </c>
    </row>
    <row r="638" s="27" customFormat="1" ht="18" customHeight="1" spans="1:15">
      <c r="A638" s="46" t="s">
        <v>1750</v>
      </c>
      <c r="B638" s="47" t="s">
        <v>93</v>
      </c>
      <c r="C638" s="47" t="s">
        <v>1866</v>
      </c>
      <c r="D638" s="48">
        <f t="shared" si="66"/>
        <v>107</v>
      </c>
      <c r="E638" s="48">
        <f t="shared" si="67"/>
        <v>107</v>
      </c>
      <c r="F638" s="48"/>
      <c r="G638" s="48"/>
      <c r="H638" s="48">
        <v>107</v>
      </c>
      <c r="I638" s="55">
        <f t="shared" si="68"/>
        <v>0</v>
      </c>
      <c r="J638" s="55"/>
      <c r="K638" s="55"/>
      <c r="L638" s="55"/>
      <c r="M638" s="56">
        <f t="shared" si="69"/>
        <v>1899.25</v>
      </c>
      <c r="N638" s="56">
        <f t="shared" si="70"/>
        <v>240.75</v>
      </c>
      <c r="O638" s="56">
        <f t="shared" si="71"/>
        <v>1658.5</v>
      </c>
    </row>
    <row r="639" s="27" customFormat="1" ht="18" customHeight="1" spans="1:15">
      <c r="A639" s="46" t="s">
        <v>1750</v>
      </c>
      <c r="B639" s="47" t="s">
        <v>93</v>
      </c>
      <c r="C639" s="47" t="s">
        <v>1867</v>
      </c>
      <c r="D639" s="48">
        <f t="shared" si="66"/>
        <v>106</v>
      </c>
      <c r="E639" s="48">
        <f t="shared" si="67"/>
        <v>106</v>
      </c>
      <c r="F639" s="48"/>
      <c r="G639" s="48"/>
      <c r="H639" s="48">
        <v>106</v>
      </c>
      <c r="I639" s="55">
        <f t="shared" si="68"/>
        <v>0</v>
      </c>
      <c r="J639" s="55"/>
      <c r="K639" s="55"/>
      <c r="L639" s="55"/>
      <c r="M639" s="56">
        <f t="shared" si="69"/>
        <v>1881.5</v>
      </c>
      <c r="N639" s="56">
        <f t="shared" si="70"/>
        <v>238.5</v>
      </c>
      <c r="O639" s="56">
        <f t="shared" si="71"/>
        <v>1643</v>
      </c>
    </row>
    <row r="640" s="27" customFormat="1" ht="18" customHeight="1" spans="1:15">
      <c r="A640" s="46" t="s">
        <v>1750</v>
      </c>
      <c r="B640" s="47" t="s">
        <v>93</v>
      </c>
      <c r="C640" s="47" t="s">
        <v>1868</v>
      </c>
      <c r="D640" s="48">
        <f t="shared" si="66"/>
        <v>61.3</v>
      </c>
      <c r="E640" s="48">
        <f t="shared" si="67"/>
        <v>61.3</v>
      </c>
      <c r="F640" s="48"/>
      <c r="G640" s="48"/>
      <c r="H640" s="48">
        <v>61.3</v>
      </c>
      <c r="I640" s="55">
        <f t="shared" si="68"/>
        <v>0</v>
      </c>
      <c r="J640" s="55"/>
      <c r="K640" s="55"/>
      <c r="L640" s="55"/>
      <c r="M640" s="56">
        <f t="shared" si="69"/>
        <v>1088.075</v>
      </c>
      <c r="N640" s="56">
        <f t="shared" si="70"/>
        <v>137.925</v>
      </c>
      <c r="O640" s="56">
        <f t="shared" si="71"/>
        <v>950.15</v>
      </c>
    </row>
    <row r="641" s="27" customFormat="1" ht="18" customHeight="1" spans="1:15">
      <c r="A641" s="46" t="s">
        <v>1750</v>
      </c>
      <c r="B641" s="47" t="s">
        <v>93</v>
      </c>
      <c r="C641" s="47" t="s">
        <v>1869</v>
      </c>
      <c r="D641" s="48">
        <f t="shared" si="66"/>
        <v>128</v>
      </c>
      <c r="E641" s="48">
        <f t="shared" si="67"/>
        <v>128</v>
      </c>
      <c r="F641" s="48"/>
      <c r="G641" s="48"/>
      <c r="H641" s="48">
        <v>128</v>
      </c>
      <c r="I641" s="55">
        <f t="shared" si="68"/>
        <v>0</v>
      </c>
      <c r="J641" s="55"/>
      <c r="K641" s="55"/>
      <c r="L641" s="55"/>
      <c r="M641" s="56">
        <f t="shared" si="69"/>
        <v>2272</v>
      </c>
      <c r="N641" s="56">
        <f t="shared" si="70"/>
        <v>288</v>
      </c>
      <c r="O641" s="56">
        <f t="shared" si="71"/>
        <v>1984</v>
      </c>
    </row>
    <row r="642" s="27" customFormat="1" ht="18" customHeight="1" spans="1:15">
      <c r="A642" s="46" t="s">
        <v>1750</v>
      </c>
      <c r="B642" s="47" t="s">
        <v>93</v>
      </c>
      <c r="C642" s="47" t="s">
        <v>1870</v>
      </c>
      <c r="D642" s="48">
        <f t="shared" si="66"/>
        <v>69.4</v>
      </c>
      <c r="E642" s="48">
        <f t="shared" si="67"/>
        <v>69.4</v>
      </c>
      <c r="F642" s="48"/>
      <c r="G642" s="48"/>
      <c r="H642" s="48">
        <v>69.4</v>
      </c>
      <c r="I642" s="55">
        <f t="shared" si="68"/>
        <v>0</v>
      </c>
      <c r="J642" s="55"/>
      <c r="K642" s="55"/>
      <c r="L642" s="55"/>
      <c r="M642" s="56">
        <f t="shared" si="69"/>
        <v>1231.85</v>
      </c>
      <c r="N642" s="56">
        <f t="shared" si="70"/>
        <v>156.15</v>
      </c>
      <c r="O642" s="56">
        <f t="shared" si="71"/>
        <v>1075.7</v>
      </c>
    </row>
    <row r="643" s="27" customFormat="1" ht="18" customHeight="1" spans="1:15">
      <c r="A643" s="46" t="s">
        <v>1750</v>
      </c>
      <c r="B643" s="47" t="s">
        <v>93</v>
      </c>
      <c r="C643" s="47" t="s">
        <v>1871</v>
      </c>
      <c r="D643" s="48">
        <f t="shared" si="66"/>
        <v>75</v>
      </c>
      <c r="E643" s="48">
        <f t="shared" si="67"/>
        <v>75</v>
      </c>
      <c r="F643" s="48"/>
      <c r="G643" s="48"/>
      <c r="H643" s="48">
        <v>75</v>
      </c>
      <c r="I643" s="55">
        <f t="shared" si="68"/>
        <v>0</v>
      </c>
      <c r="J643" s="55"/>
      <c r="K643" s="55"/>
      <c r="L643" s="55"/>
      <c r="M643" s="56">
        <f t="shared" si="69"/>
        <v>1331.25</v>
      </c>
      <c r="N643" s="56">
        <f t="shared" si="70"/>
        <v>168.75</v>
      </c>
      <c r="O643" s="56">
        <f t="shared" si="71"/>
        <v>1162.5</v>
      </c>
    </row>
    <row r="644" s="27" customFormat="1" ht="18" customHeight="1" spans="1:15">
      <c r="A644" s="46" t="s">
        <v>1750</v>
      </c>
      <c r="B644" s="47" t="s">
        <v>93</v>
      </c>
      <c r="C644" s="47" t="s">
        <v>1872</v>
      </c>
      <c r="D644" s="48">
        <f t="shared" si="66"/>
        <v>75</v>
      </c>
      <c r="E644" s="48">
        <f t="shared" si="67"/>
        <v>75</v>
      </c>
      <c r="F644" s="48"/>
      <c r="G644" s="48"/>
      <c r="H644" s="48">
        <v>75</v>
      </c>
      <c r="I644" s="55">
        <f t="shared" si="68"/>
        <v>0</v>
      </c>
      <c r="J644" s="55"/>
      <c r="K644" s="55"/>
      <c r="L644" s="55"/>
      <c r="M644" s="56">
        <f t="shared" si="69"/>
        <v>1331.25</v>
      </c>
      <c r="N644" s="56">
        <f t="shared" si="70"/>
        <v>168.75</v>
      </c>
      <c r="O644" s="56">
        <f t="shared" si="71"/>
        <v>1162.5</v>
      </c>
    </row>
    <row r="645" s="27" customFormat="1" ht="18" customHeight="1" spans="1:15">
      <c r="A645" s="46" t="s">
        <v>1750</v>
      </c>
      <c r="B645" s="47" t="s">
        <v>93</v>
      </c>
      <c r="C645" s="47" t="s">
        <v>1873</v>
      </c>
      <c r="D645" s="48">
        <f t="shared" si="66"/>
        <v>74</v>
      </c>
      <c r="E645" s="48">
        <f t="shared" si="67"/>
        <v>74</v>
      </c>
      <c r="F645" s="48"/>
      <c r="G645" s="48"/>
      <c r="H645" s="48">
        <v>74</v>
      </c>
      <c r="I645" s="55">
        <f t="shared" si="68"/>
        <v>0</v>
      </c>
      <c r="J645" s="55"/>
      <c r="K645" s="55"/>
      <c r="L645" s="55"/>
      <c r="M645" s="56">
        <f t="shared" si="69"/>
        <v>1313.5</v>
      </c>
      <c r="N645" s="56">
        <f t="shared" si="70"/>
        <v>166.5</v>
      </c>
      <c r="O645" s="56">
        <f t="shared" si="71"/>
        <v>1147</v>
      </c>
    </row>
    <row r="646" s="27" customFormat="1" ht="18" customHeight="1" spans="1:15">
      <c r="A646" s="46" t="s">
        <v>1750</v>
      </c>
      <c r="B646" s="47" t="s">
        <v>93</v>
      </c>
      <c r="C646" s="47" t="s">
        <v>1874</v>
      </c>
      <c r="D646" s="48">
        <f t="shared" si="66"/>
        <v>80</v>
      </c>
      <c r="E646" s="48">
        <f t="shared" si="67"/>
        <v>80</v>
      </c>
      <c r="F646" s="48"/>
      <c r="G646" s="48"/>
      <c r="H646" s="48">
        <v>80</v>
      </c>
      <c r="I646" s="55">
        <f t="shared" si="68"/>
        <v>0</v>
      </c>
      <c r="J646" s="55"/>
      <c r="K646" s="55"/>
      <c r="L646" s="55"/>
      <c r="M646" s="56">
        <f t="shared" si="69"/>
        <v>1420</v>
      </c>
      <c r="N646" s="56">
        <f t="shared" si="70"/>
        <v>180</v>
      </c>
      <c r="O646" s="56">
        <f t="shared" si="71"/>
        <v>1240</v>
      </c>
    </row>
    <row r="647" s="27" customFormat="1" ht="18" customHeight="1" spans="1:15">
      <c r="A647" s="46" t="s">
        <v>1750</v>
      </c>
      <c r="B647" s="47" t="s">
        <v>93</v>
      </c>
      <c r="C647" s="47" t="s">
        <v>1875</v>
      </c>
      <c r="D647" s="48">
        <f t="shared" si="66"/>
        <v>144</v>
      </c>
      <c r="E647" s="48">
        <f t="shared" si="67"/>
        <v>144</v>
      </c>
      <c r="F647" s="48"/>
      <c r="G647" s="48"/>
      <c r="H647" s="48">
        <v>144</v>
      </c>
      <c r="I647" s="55">
        <f t="shared" si="68"/>
        <v>0</v>
      </c>
      <c r="J647" s="55"/>
      <c r="K647" s="55"/>
      <c r="L647" s="55"/>
      <c r="M647" s="56">
        <f t="shared" si="69"/>
        <v>2556</v>
      </c>
      <c r="N647" s="56">
        <f t="shared" si="70"/>
        <v>324</v>
      </c>
      <c r="O647" s="56">
        <f t="shared" si="71"/>
        <v>2232</v>
      </c>
    </row>
    <row r="648" s="27" customFormat="1" ht="18" customHeight="1" spans="1:15">
      <c r="A648" s="46" t="s">
        <v>1750</v>
      </c>
      <c r="B648" s="47" t="s">
        <v>93</v>
      </c>
      <c r="C648" s="47" t="s">
        <v>1876</v>
      </c>
      <c r="D648" s="48">
        <f t="shared" si="66"/>
        <v>61.3</v>
      </c>
      <c r="E648" s="48">
        <f t="shared" si="67"/>
        <v>61.3</v>
      </c>
      <c r="F648" s="48"/>
      <c r="G648" s="48"/>
      <c r="H648" s="48">
        <v>61.3</v>
      </c>
      <c r="I648" s="55">
        <f t="shared" si="68"/>
        <v>0</v>
      </c>
      <c r="J648" s="55"/>
      <c r="K648" s="55"/>
      <c r="L648" s="55"/>
      <c r="M648" s="56">
        <f t="shared" si="69"/>
        <v>1088.075</v>
      </c>
      <c r="N648" s="56">
        <f t="shared" si="70"/>
        <v>137.925</v>
      </c>
      <c r="O648" s="56">
        <f t="shared" si="71"/>
        <v>950.15</v>
      </c>
    </row>
    <row r="649" s="27" customFormat="1" ht="18" customHeight="1" spans="1:15">
      <c r="A649" s="46" t="s">
        <v>1750</v>
      </c>
      <c r="B649" s="47" t="s">
        <v>93</v>
      </c>
      <c r="C649" s="47" t="s">
        <v>1877</v>
      </c>
      <c r="D649" s="48">
        <f t="shared" si="66"/>
        <v>144</v>
      </c>
      <c r="E649" s="48">
        <f t="shared" si="67"/>
        <v>144</v>
      </c>
      <c r="F649" s="48"/>
      <c r="G649" s="48"/>
      <c r="H649" s="48">
        <v>144</v>
      </c>
      <c r="I649" s="55">
        <f t="shared" si="68"/>
        <v>0</v>
      </c>
      <c r="J649" s="55"/>
      <c r="K649" s="55"/>
      <c r="L649" s="55"/>
      <c r="M649" s="56">
        <f t="shared" si="69"/>
        <v>2556</v>
      </c>
      <c r="N649" s="56">
        <f t="shared" si="70"/>
        <v>324</v>
      </c>
      <c r="O649" s="56">
        <f t="shared" si="71"/>
        <v>2232</v>
      </c>
    </row>
    <row r="650" s="27" customFormat="1" ht="18" customHeight="1" spans="1:15">
      <c r="A650" s="46" t="s">
        <v>1750</v>
      </c>
      <c r="B650" s="47" t="s">
        <v>93</v>
      </c>
      <c r="C650" s="47" t="s">
        <v>1878</v>
      </c>
      <c r="D650" s="48">
        <f t="shared" ref="D650:D658" si="72">E650+I650</f>
        <v>58.7</v>
      </c>
      <c r="E650" s="48">
        <f t="shared" ref="E650:E658" si="73">F650+G650+H650</f>
        <v>58.7</v>
      </c>
      <c r="F650" s="48"/>
      <c r="G650" s="48"/>
      <c r="H650" s="48">
        <v>58.7</v>
      </c>
      <c r="I650" s="55">
        <f t="shared" ref="I650:I658" si="74">J650+K650+L650</f>
        <v>0</v>
      </c>
      <c r="J650" s="55"/>
      <c r="K650" s="55"/>
      <c r="L650" s="55"/>
      <c r="M650" s="56">
        <f t="shared" ref="M650:M658" si="75">D650*17.75</f>
        <v>1041.925</v>
      </c>
      <c r="N650" s="56">
        <f t="shared" ref="N650:N658" si="76">D650*2.25</f>
        <v>132.075</v>
      </c>
      <c r="O650" s="56">
        <f t="shared" ref="O650:O658" si="77">M650-N650</f>
        <v>909.85</v>
      </c>
    </row>
    <row r="651" s="27" customFormat="1" ht="18" customHeight="1" spans="1:15">
      <c r="A651" s="46" t="s">
        <v>1750</v>
      </c>
      <c r="B651" s="47" t="s">
        <v>93</v>
      </c>
      <c r="C651" s="47" t="s">
        <v>1879</v>
      </c>
      <c r="D651" s="48">
        <f t="shared" si="72"/>
        <v>96</v>
      </c>
      <c r="E651" s="48">
        <f t="shared" si="73"/>
        <v>96</v>
      </c>
      <c r="F651" s="48"/>
      <c r="G651" s="48"/>
      <c r="H651" s="48">
        <v>96</v>
      </c>
      <c r="I651" s="55">
        <f t="shared" si="74"/>
        <v>0</v>
      </c>
      <c r="J651" s="55"/>
      <c r="K651" s="55"/>
      <c r="L651" s="55"/>
      <c r="M651" s="56">
        <f t="shared" si="75"/>
        <v>1704</v>
      </c>
      <c r="N651" s="56">
        <f t="shared" si="76"/>
        <v>216</v>
      </c>
      <c r="O651" s="56">
        <f t="shared" si="77"/>
        <v>1488</v>
      </c>
    </row>
    <row r="652" s="27" customFormat="1" ht="18" customHeight="1" spans="1:15">
      <c r="A652" s="46" t="s">
        <v>1750</v>
      </c>
      <c r="B652" s="47" t="s">
        <v>93</v>
      </c>
      <c r="C652" s="47" t="s">
        <v>1880</v>
      </c>
      <c r="D652" s="48">
        <f t="shared" si="72"/>
        <v>58.7</v>
      </c>
      <c r="E652" s="48">
        <f t="shared" si="73"/>
        <v>58.7</v>
      </c>
      <c r="F652" s="48"/>
      <c r="G652" s="48"/>
      <c r="H652" s="48">
        <v>58.7</v>
      </c>
      <c r="I652" s="55">
        <f t="shared" si="74"/>
        <v>0</v>
      </c>
      <c r="J652" s="55"/>
      <c r="K652" s="55"/>
      <c r="L652" s="55"/>
      <c r="M652" s="56">
        <f t="shared" si="75"/>
        <v>1041.925</v>
      </c>
      <c r="N652" s="56">
        <f t="shared" si="76"/>
        <v>132.075</v>
      </c>
      <c r="O652" s="56">
        <f t="shared" si="77"/>
        <v>909.85</v>
      </c>
    </row>
    <row r="653" s="27" customFormat="1" ht="18" customHeight="1" spans="1:15">
      <c r="A653" s="46" t="s">
        <v>1750</v>
      </c>
      <c r="B653" s="47" t="s">
        <v>93</v>
      </c>
      <c r="C653" s="47" t="s">
        <v>1881</v>
      </c>
      <c r="D653" s="48">
        <f t="shared" si="72"/>
        <v>58.7</v>
      </c>
      <c r="E653" s="48">
        <f t="shared" si="73"/>
        <v>58.7</v>
      </c>
      <c r="F653" s="48"/>
      <c r="G653" s="48"/>
      <c r="H653" s="48">
        <v>58.7</v>
      </c>
      <c r="I653" s="55">
        <f t="shared" si="74"/>
        <v>0</v>
      </c>
      <c r="J653" s="55"/>
      <c r="K653" s="55"/>
      <c r="L653" s="55"/>
      <c r="M653" s="56">
        <f t="shared" si="75"/>
        <v>1041.925</v>
      </c>
      <c r="N653" s="56">
        <f t="shared" si="76"/>
        <v>132.075</v>
      </c>
      <c r="O653" s="56">
        <f t="shared" si="77"/>
        <v>909.85</v>
      </c>
    </row>
    <row r="654" s="27" customFormat="1" ht="18" customHeight="1" spans="1:15">
      <c r="A654" s="46" t="s">
        <v>1750</v>
      </c>
      <c r="B654" s="47" t="s">
        <v>93</v>
      </c>
      <c r="C654" s="47" t="s">
        <v>1882</v>
      </c>
      <c r="D654" s="48">
        <f t="shared" si="72"/>
        <v>69.3</v>
      </c>
      <c r="E654" s="48">
        <f t="shared" si="73"/>
        <v>69.3</v>
      </c>
      <c r="F654" s="48"/>
      <c r="G654" s="48"/>
      <c r="H654" s="48">
        <v>69.3</v>
      </c>
      <c r="I654" s="55">
        <f t="shared" si="74"/>
        <v>0</v>
      </c>
      <c r="J654" s="55"/>
      <c r="K654" s="55"/>
      <c r="L654" s="55"/>
      <c r="M654" s="56">
        <f t="shared" si="75"/>
        <v>1230.075</v>
      </c>
      <c r="N654" s="56">
        <f t="shared" si="76"/>
        <v>155.925</v>
      </c>
      <c r="O654" s="56">
        <f t="shared" si="77"/>
        <v>1074.15</v>
      </c>
    </row>
    <row r="655" s="27" customFormat="1" ht="18" customHeight="1" spans="1:15">
      <c r="A655" s="46" t="s">
        <v>1750</v>
      </c>
      <c r="B655" s="47" t="s">
        <v>93</v>
      </c>
      <c r="C655" s="47" t="s">
        <v>1883</v>
      </c>
      <c r="D655" s="48">
        <f t="shared" si="72"/>
        <v>128</v>
      </c>
      <c r="E655" s="48">
        <f t="shared" si="73"/>
        <v>128</v>
      </c>
      <c r="F655" s="48"/>
      <c r="G655" s="48"/>
      <c r="H655" s="48">
        <v>128</v>
      </c>
      <c r="I655" s="55">
        <f t="shared" si="74"/>
        <v>0</v>
      </c>
      <c r="J655" s="55"/>
      <c r="K655" s="55"/>
      <c r="L655" s="55"/>
      <c r="M655" s="56">
        <f t="shared" si="75"/>
        <v>2272</v>
      </c>
      <c r="N655" s="56">
        <f t="shared" si="76"/>
        <v>288</v>
      </c>
      <c r="O655" s="56">
        <f t="shared" si="77"/>
        <v>1984</v>
      </c>
    </row>
    <row r="656" s="27" customFormat="1" ht="18" customHeight="1" spans="1:15">
      <c r="A656" s="46" t="s">
        <v>1750</v>
      </c>
      <c r="B656" s="47" t="s">
        <v>93</v>
      </c>
      <c r="C656" s="47" t="s">
        <v>1884</v>
      </c>
      <c r="D656" s="48">
        <f t="shared" si="72"/>
        <v>58.7</v>
      </c>
      <c r="E656" s="48">
        <f t="shared" si="73"/>
        <v>58.7</v>
      </c>
      <c r="F656" s="48"/>
      <c r="G656" s="48"/>
      <c r="H656" s="48">
        <v>58.7</v>
      </c>
      <c r="I656" s="55">
        <f t="shared" si="74"/>
        <v>0</v>
      </c>
      <c r="J656" s="55"/>
      <c r="K656" s="55"/>
      <c r="L656" s="55"/>
      <c r="M656" s="56">
        <f t="shared" si="75"/>
        <v>1041.925</v>
      </c>
      <c r="N656" s="56">
        <f t="shared" si="76"/>
        <v>132.075</v>
      </c>
      <c r="O656" s="56">
        <f t="shared" si="77"/>
        <v>909.85</v>
      </c>
    </row>
    <row r="657" s="27" customFormat="1" ht="18" customHeight="1" spans="1:15">
      <c r="A657" s="46" t="s">
        <v>1750</v>
      </c>
      <c r="B657" s="47" t="s">
        <v>93</v>
      </c>
      <c r="C657" s="47" t="s">
        <v>1885</v>
      </c>
      <c r="D657" s="48">
        <f t="shared" si="72"/>
        <v>90.7</v>
      </c>
      <c r="E657" s="48">
        <f t="shared" si="73"/>
        <v>90.7</v>
      </c>
      <c r="F657" s="48"/>
      <c r="G657" s="48"/>
      <c r="H657" s="48">
        <v>90.7</v>
      </c>
      <c r="I657" s="55">
        <f t="shared" si="74"/>
        <v>0</v>
      </c>
      <c r="J657" s="55"/>
      <c r="K657" s="55"/>
      <c r="L657" s="55"/>
      <c r="M657" s="56">
        <f t="shared" si="75"/>
        <v>1609.925</v>
      </c>
      <c r="N657" s="56">
        <f t="shared" si="76"/>
        <v>204.075</v>
      </c>
      <c r="O657" s="56">
        <f t="shared" si="77"/>
        <v>1405.85</v>
      </c>
    </row>
    <row r="658" s="27" customFormat="1" ht="18" customHeight="1" spans="1:15">
      <c r="A658" s="46" t="s">
        <v>1750</v>
      </c>
      <c r="B658" s="47" t="s">
        <v>93</v>
      </c>
      <c r="C658" s="47" t="s">
        <v>1886</v>
      </c>
      <c r="D658" s="48">
        <f t="shared" si="72"/>
        <v>69.3</v>
      </c>
      <c r="E658" s="48">
        <f t="shared" si="73"/>
        <v>69.3</v>
      </c>
      <c r="F658" s="48"/>
      <c r="G658" s="48"/>
      <c r="H658" s="48">
        <v>69.3</v>
      </c>
      <c r="I658" s="55">
        <f t="shared" si="74"/>
        <v>0</v>
      </c>
      <c r="J658" s="55"/>
      <c r="K658" s="55"/>
      <c r="L658" s="55"/>
      <c r="M658" s="56">
        <f t="shared" si="75"/>
        <v>1230.075</v>
      </c>
      <c r="N658" s="56">
        <f t="shared" si="76"/>
        <v>155.925</v>
      </c>
      <c r="O658" s="56">
        <f t="shared" si="77"/>
        <v>1074.15</v>
      </c>
    </row>
    <row r="659" s="27" customFormat="1" ht="18" customHeight="1" spans="1:15">
      <c r="A659" s="46" t="s">
        <v>1750</v>
      </c>
      <c r="B659" s="47" t="s">
        <v>93</v>
      </c>
      <c r="C659" s="47" t="s">
        <v>1887</v>
      </c>
      <c r="D659" s="48">
        <f t="shared" ref="D659:D712" si="78">E659+I659</f>
        <v>224</v>
      </c>
      <c r="E659" s="48">
        <f t="shared" ref="E659:E712" si="79">F659+G659+H659</f>
        <v>224</v>
      </c>
      <c r="F659" s="48"/>
      <c r="G659" s="48"/>
      <c r="H659" s="48">
        <f>192+32</f>
        <v>224</v>
      </c>
      <c r="I659" s="55">
        <f t="shared" ref="I659:I712" si="80">J659+K659+L659</f>
        <v>0</v>
      </c>
      <c r="J659" s="55"/>
      <c r="K659" s="55"/>
      <c r="L659" s="55"/>
      <c r="M659" s="56">
        <f t="shared" ref="M659:M712" si="81">D659*17.75</f>
        <v>3976</v>
      </c>
      <c r="N659" s="56">
        <f t="shared" ref="N659:N712" si="82">D659*2.25</f>
        <v>504</v>
      </c>
      <c r="O659" s="56">
        <f t="shared" ref="O659:O712" si="83">M659-N659</f>
        <v>3472</v>
      </c>
    </row>
    <row r="660" s="27" customFormat="1" ht="18" customHeight="1" spans="1:15">
      <c r="A660" s="46" t="s">
        <v>1750</v>
      </c>
      <c r="B660" s="47" t="s">
        <v>93</v>
      </c>
      <c r="C660" s="47" t="s">
        <v>1888</v>
      </c>
      <c r="D660" s="48">
        <f t="shared" si="78"/>
        <v>32</v>
      </c>
      <c r="E660" s="48">
        <f t="shared" si="79"/>
        <v>32</v>
      </c>
      <c r="F660" s="48"/>
      <c r="G660" s="48"/>
      <c r="H660" s="48">
        <v>32</v>
      </c>
      <c r="I660" s="55">
        <f t="shared" si="80"/>
        <v>0</v>
      </c>
      <c r="J660" s="55"/>
      <c r="K660" s="55"/>
      <c r="L660" s="55"/>
      <c r="M660" s="56">
        <f t="shared" si="81"/>
        <v>568</v>
      </c>
      <c r="N660" s="56">
        <f t="shared" si="82"/>
        <v>72</v>
      </c>
      <c r="O660" s="56">
        <f t="shared" si="83"/>
        <v>496</v>
      </c>
    </row>
    <row r="661" s="27" customFormat="1" ht="18" customHeight="1" spans="1:15">
      <c r="A661" s="46" t="s">
        <v>1750</v>
      </c>
      <c r="B661" s="47" t="s">
        <v>93</v>
      </c>
      <c r="C661" s="47" t="s">
        <v>1889</v>
      </c>
      <c r="D661" s="48">
        <f t="shared" si="78"/>
        <v>107</v>
      </c>
      <c r="E661" s="48">
        <f t="shared" si="79"/>
        <v>107</v>
      </c>
      <c r="F661" s="48"/>
      <c r="G661" s="48"/>
      <c r="H661" s="48">
        <v>107</v>
      </c>
      <c r="I661" s="55">
        <f t="shared" si="80"/>
        <v>0</v>
      </c>
      <c r="J661" s="55"/>
      <c r="K661" s="55"/>
      <c r="L661" s="55"/>
      <c r="M661" s="56">
        <f t="shared" si="81"/>
        <v>1899.25</v>
      </c>
      <c r="N661" s="56">
        <f t="shared" si="82"/>
        <v>240.75</v>
      </c>
      <c r="O661" s="56">
        <f t="shared" si="83"/>
        <v>1658.5</v>
      </c>
    </row>
    <row r="662" s="27" customFormat="1" ht="18" customHeight="1" spans="1:15">
      <c r="A662" s="46" t="s">
        <v>1750</v>
      </c>
      <c r="B662" s="47" t="s">
        <v>93</v>
      </c>
      <c r="C662" s="47" t="s">
        <v>1890</v>
      </c>
      <c r="D662" s="48">
        <f t="shared" si="78"/>
        <v>213</v>
      </c>
      <c r="E662" s="48">
        <f t="shared" si="79"/>
        <v>213</v>
      </c>
      <c r="F662" s="48"/>
      <c r="G662" s="48"/>
      <c r="H662" s="48">
        <v>213</v>
      </c>
      <c r="I662" s="55">
        <f t="shared" si="80"/>
        <v>0</v>
      </c>
      <c r="J662" s="55"/>
      <c r="K662" s="55"/>
      <c r="L662" s="55"/>
      <c r="M662" s="56">
        <f t="shared" si="81"/>
        <v>3780.75</v>
      </c>
      <c r="N662" s="56">
        <f t="shared" si="82"/>
        <v>479.25</v>
      </c>
      <c r="O662" s="56">
        <f t="shared" si="83"/>
        <v>3301.5</v>
      </c>
    </row>
    <row r="663" s="27" customFormat="1" ht="18" customHeight="1" spans="1:15">
      <c r="A663" s="46" t="s">
        <v>1750</v>
      </c>
      <c r="B663" s="47" t="s">
        <v>103</v>
      </c>
      <c r="C663" s="47" t="s">
        <v>1891</v>
      </c>
      <c r="D663" s="48">
        <f t="shared" si="78"/>
        <v>50.9</v>
      </c>
      <c r="E663" s="48">
        <f t="shared" si="79"/>
        <v>50.9</v>
      </c>
      <c r="F663" s="48"/>
      <c r="G663" s="48"/>
      <c r="H663" s="48">
        <v>50.9</v>
      </c>
      <c r="I663" s="55">
        <f t="shared" si="80"/>
        <v>0</v>
      </c>
      <c r="J663" s="55"/>
      <c r="K663" s="55"/>
      <c r="L663" s="55"/>
      <c r="M663" s="56">
        <f t="shared" si="81"/>
        <v>903.475</v>
      </c>
      <c r="N663" s="56">
        <f t="shared" si="82"/>
        <v>114.525</v>
      </c>
      <c r="O663" s="56">
        <f t="shared" si="83"/>
        <v>788.95</v>
      </c>
    </row>
    <row r="664" s="27" customFormat="1" ht="18" customHeight="1" spans="1:15">
      <c r="A664" s="46" t="s">
        <v>1750</v>
      </c>
      <c r="B664" s="47" t="s">
        <v>103</v>
      </c>
      <c r="C664" s="47" t="s">
        <v>1892</v>
      </c>
      <c r="D664" s="48">
        <f t="shared" si="78"/>
        <v>74.3</v>
      </c>
      <c r="E664" s="48">
        <f t="shared" si="79"/>
        <v>74.3</v>
      </c>
      <c r="F664" s="48"/>
      <c r="G664" s="48"/>
      <c r="H664" s="48">
        <v>74.3</v>
      </c>
      <c r="I664" s="55">
        <f t="shared" si="80"/>
        <v>0</v>
      </c>
      <c r="J664" s="55"/>
      <c r="K664" s="55"/>
      <c r="L664" s="55"/>
      <c r="M664" s="56">
        <f t="shared" si="81"/>
        <v>1318.825</v>
      </c>
      <c r="N664" s="56">
        <f t="shared" si="82"/>
        <v>167.175</v>
      </c>
      <c r="O664" s="56">
        <f t="shared" si="83"/>
        <v>1151.65</v>
      </c>
    </row>
    <row r="665" s="27" customFormat="1" ht="18" customHeight="1" spans="1:15">
      <c r="A665" s="46" t="s">
        <v>1750</v>
      </c>
      <c r="B665" s="47" t="s">
        <v>103</v>
      </c>
      <c r="C665" s="47" t="s">
        <v>1893</v>
      </c>
      <c r="D665" s="48">
        <f t="shared" si="78"/>
        <v>36.1</v>
      </c>
      <c r="E665" s="48">
        <f t="shared" si="79"/>
        <v>36.1</v>
      </c>
      <c r="F665" s="48"/>
      <c r="G665" s="48"/>
      <c r="H665" s="48">
        <v>36.1</v>
      </c>
      <c r="I665" s="55">
        <f t="shared" si="80"/>
        <v>0</v>
      </c>
      <c r="J665" s="55"/>
      <c r="K665" s="55"/>
      <c r="L665" s="55"/>
      <c r="M665" s="56">
        <f t="shared" si="81"/>
        <v>640.775</v>
      </c>
      <c r="N665" s="56">
        <f t="shared" si="82"/>
        <v>81.225</v>
      </c>
      <c r="O665" s="56">
        <f t="shared" si="83"/>
        <v>559.55</v>
      </c>
    </row>
    <row r="666" s="27" customFormat="1" ht="18" customHeight="1" spans="1:15">
      <c r="A666" s="46" t="s">
        <v>1750</v>
      </c>
      <c r="B666" s="47" t="s">
        <v>103</v>
      </c>
      <c r="C666" s="47" t="s">
        <v>1894</v>
      </c>
      <c r="D666" s="48">
        <f t="shared" si="78"/>
        <v>29.7</v>
      </c>
      <c r="E666" s="48">
        <f t="shared" si="79"/>
        <v>29.7</v>
      </c>
      <c r="F666" s="48"/>
      <c r="G666" s="48"/>
      <c r="H666" s="48">
        <v>29.7</v>
      </c>
      <c r="I666" s="55">
        <f t="shared" si="80"/>
        <v>0</v>
      </c>
      <c r="J666" s="55"/>
      <c r="K666" s="55"/>
      <c r="L666" s="55"/>
      <c r="M666" s="56">
        <f t="shared" si="81"/>
        <v>527.175</v>
      </c>
      <c r="N666" s="56">
        <f t="shared" si="82"/>
        <v>66.825</v>
      </c>
      <c r="O666" s="56">
        <f t="shared" si="83"/>
        <v>460.35</v>
      </c>
    </row>
    <row r="667" s="27" customFormat="1" ht="18" customHeight="1" spans="1:15">
      <c r="A667" s="46" t="s">
        <v>1750</v>
      </c>
      <c r="B667" s="47" t="s">
        <v>103</v>
      </c>
      <c r="C667" s="47" t="s">
        <v>1895</v>
      </c>
      <c r="D667" s="48">
        <f t="shared" si="78"/>
        <v>32.9</v>
      </c>
      <c r="E667" s="48">
        <f t="shared" si="79"/>
        <v>32.9</v>
      </c>
      <c r="F667" s="48"/>
      <c r="G667" s="48"/>
      <c r="H667" s="48">
        <v>32.9</v>
      </c>
      <c r="I667" s="55">
        <f t="shared" si="80"/>
        <v>0</v>
      </c>
      <c r="J667" s="55"/>
      <c r="K667" s="55"/>
      <c r="L667" s="55"/>
      <c r="M667" s="56">
        <f t="shared" si="81"/>
        <v>583.975</v>
      </c>
      <c r="N667" s="56">
        <f t="shared" si="82"/>
        <v>74.025</v>
      </c>
      <c r="O667" s="56">
        <f t="shared" si="83"/>
        <v>509.95</v>
      </c>
    </row>
    <row r="668" s="27" customFormat="1" ht="18" customHeight="1" spans="1:15">
      <c r="A668" s="46" t="s">
        <v>1750</v>
      </c>
      <c r="B668" s="47" t="s">
        <v>103</v>
      </c>
      <c r="C668" s="47" t="s">
        <v>1896</v>
      </c>
      <c r="D668" s="48">
        <f t="shared" si="78"/>
        <v>32.9</v>
      </c>
      <c r="E668" s="48">
        <f t="shared" si="79"/>
        <v>32.9</v>
      </c>
      <c r="F668" s="48"/>
      <c r="G668" s="48"/>
      <c r="H668" s="48">
        <v>32.9</v>
      </c>
      <c r="I668" s="55">
        <f t="shared" si="80"/>
        <v>0</v>
      </c>
      <c r="J668" s="55"/>
      <c r="K668" s="55"/>
      <c r="L668" s="55"/>
      <c r="M668" s="56">
        <f t="shared" si="81"/>
        <v>583.975</v>
      </c>
      <c r="N668" s="56">
        <f t="shared" si="82"/>
        <v>74.025</v>
      </c>
      <c r="O668" s="56">
        <f t="shared" si="83"/>
        <v>509.95</v>
      </c>
    </row>
    <row r="669" s="27" customFormat="1" ht="18" customHeight="1" spans="1:15">
      <c r="A669" s="46" t="s">
        <v>1750</v>
      </c>
      <c r="B669" s="47" t="s">
        <v>103</v>
      </c>
      <c r="C669" s="47" t="s">
        <v>1897</v>
      </c>
      <c r="D669" s="48">
        <f t="shared" si="78"/>
        <v>65.8</v>
      </c>
      <c r="E669" s="48">
        <f t="shared" si="79"/>
        <v>65.8</v>
      </c>
      <c r="F669" s="48"/>
      <c r="G669" s="48"/>
      <c r="H669" s="48">
        <v>65.8</v>
      </c>
      <c r="I669" s="55">
        <f t="shared" si="80"/>
        <v>0</v>
      </c>
      <c r="J669" s="55"/>
      <c r="K669" s="55"/>
      <c r="L669" s="55"/>
      <c r="M669" s="56">
        <f t="shared" si="81"/>
        <v>1167.95</v>
      </c>
      <c r="N669" s="56">
        <f t="shared" si="82"/>
        <v>148.05</v>
      </c>
      <c r="O669" s="56">
        <f t="shared" si="83"/>
        <v>1019.9</v>
      </c>
    </row>
    <row r="670" s="27" customFormat="1" ht="18" customHeight="1" spans="1:15">
      <c r="A670" s="46" t="s">
        <v>1750</v>
      </c>
      <c r="B670" s="47" t="s">
        <v>103</v>
      </c>
      <c r="C670" s="47" t="s">
        <v>1898</v>
      </c>
      <c r="D670" s="48">
        <f t="shared" si="78"/>
        <v>21.2</v>
      </c>
      <c r="E670" s="48">
        <f t="shared" si="79"/>
        <v>21.2</v>
      </c>
      <c r="F670" s="48"/>
      <c r="G670" s="48"/>
      <c r="H670" s="48">
        <v>21.2</v>
      </c>
      <c r="I670" s="55">
        <f t="shared" si="80"/>
        <v>0</v>
      </c>
      <c r="J670" s="55"/>
      <c r="K670" s="55"/>
      <c r="L670" s="55"/>
      <c r="M670" s="56">
        <f t="shared" si="81"/>
        <v>376.3</v>
      </c>
      <c r="N670" s="56">
        <f t="shared" si="82"/>
        <v>47.7</v>
      </c>
      <c r="O670" s="56">
        <f t="shared" si="83"/>
        <v>328.6</v>
      </c>
    </row>
    <row r="671" s="27" customFormat="1" ht="18" customHeight="1" spans="1:15">
      <c r="A671" s="46" t="s">
        <v>1750</v>
      </c>
      <c r="B671" s="47" t="s">
        <v>103</v>
      </c>
      <c r="C671" s="47" t="s">
        <v>1899</v>
      </c>
      <c r="D671" s="48">
        <f t="shared" si="78"/>
        <v>21.2</v>
      </c>
      <c r="E671" s="48">
        <f t="shared" si="79"/>
        <v>21.2</v>
      </c>
      <c r="F671" s="48"/>
      <c r="G671" s="48"/>
      <c r="H671" s="48">
        <v>21.2</v>
      </c>
      <c r="I671" s="55">
        <f t="shared" si="80"/>
        <v>0</v>
      </c>
      <c r="J671" s="55"/>
      <c r="K671" s="55"/>
      <c r="L671" s="55"/>
      <c r="M671" s="56">
        <f t="shared" si="81"/>
        <v>376.3</v>
      </c>
      <c r="N671" s="56">
        <f t="shared" si="82"/>
        <v>47.7</v>
      </c>
      <c r="O671" s="56">
        <f t="shared" si="83"/>
        <v>328.6</v>
      </c>
    </row>
    <row r="672" s="27" customFormat="1" ht="18" customHeight="1" spans="1:15">
      <c r="A672" s="46" t="s">
        <v>1750</v>
      </c>
      <c r="B672" s="47" t="s">
        <v>103</v>
      </c>
      <c r="C672" s="47" t="s">
        <v>1900</v>
      </c>
      <c r="D672" s="48">
        <f t="shared" si="78"/>
        <v>95.5</v>
      </c>
      <c r="E672" s="48">
        <f t="shared" si="79"/>
        <v>95.5</v>
      </c>
      <c r="F672" s="48"/>
      <c r="G672" s="48"/>
      <c r="H672" s="48">
        <v>95.5</v>
      </c>
      <c r="I672" s="55">
        <f t="shared" si="80"/>
        <v>0</v>
      </c>
      <c r="J672" s="55"/>
      <c r="K672" s="55"/>
      <c r="L672" s="55"/>
      <c r="M672" s="56">
        <f t="shared" si="81"/>
        <v>1695.125</v>
      </c>
      <c r="N672" s="56">
        <f t="shared" si="82"/>
        <v>214.875</v>
      </c>
      <c r="O672" s="56">
        <f t="shared" si="83"/>
        <v>1480.25</v>
      </c>
    </row>
    <row r="673" s="27" customFormat="1" ht="18" customHeight="1" spans="1:15">
      <c r="A673" s="46" t="s">
        <v>1750</v>
      </c>
      <c r="B673" s="47" t="s">
        <v>103</v>
      </c>
      <c r="C673" s="47" t="s">
        <v>1901</v>
      </c>
      <c r="D673" s="48">
        <f t="shared" si="78"/>
        <v>68</v>
      </c>
      <c r="E673" s="48">
        <f t="shared" si="79"/>
        <v>68</v>
      </c>
      <c r="F673" s="48"/>
      <c r="G673" s="48"/>
      <c r="H673" s="48">
        <v>68</v>
      </c>
      <c r="I673" s="55">
        <f t="shared" si="80"/>
        <v>0</v>
      </c>
      <c r="J673" s="55"/>
      <c r="K673" s="55"/>
      <c r="L673" s="55"/>
      <c r="M673" s="56">
        <f t="shared" si="81"/>
        <v>1207</v>
      </c>
      <c r="N673" s="56">
        <f t="shared" si="82"/>
        <v>153</v>
      </c>
      <c r="O673" s="56">
        <f t="shared" si="83"/>
        <v>1054</v>
      </c>
    </row>
    <row r="674" s="27" customFormat="1" ht="18" customHeight="1" spans="1:15">
      <c r="A674" s="46" t="s">
        <v>1750</v>
      </c>
      <c r="B674" s="47" t="s">
        <v>103</v>
      </c>
      <c r="C674" s="47" t="s">
        <v>1902</v>
      </c>
      <c r="D674" s="48">
        <f t="shared" si="78"/>
        <v>104</v>
      </c>
      <c r="E674" s="48">
        <f t="shared" si="79"/>
        <v>104</v>
      </c>
      <c r="F674" s="48"/>
      <c r="G674" s="48"/>
      <c r="H674" s="48">
        <v>104</v>
      </c>
      <c r="I674" s="55">
        <f t="shared" si="80"/>
        <v>0</v>
      </c>
      <c r="J674" s="55"/>
      <c r="K674" s="55"/>
      <c r="L674" s="55"/>
      <c r="M674" s="56">
        <f t="shared" si="81"/>
        <v>1846</v>
      </c>
      <c r="N674" s="56">
        <f t="shared" si="82"/>
        <v>234</v>
      </c>
      <c r="O674" s="56">
        <f t="shared" si="83"/>
        <v>1612</v>
      </c>
    </row>
    <row r="675" s="27" customFormat="1" ht="18" customHeight="1" spans="1:15">
      <c r="A675" s="46" t="s">
        <v>1750</v>
      </c>
      <c r="B675" s="47" t="s">
        <v>103</v>
      </c>
      <c r="C675" s="47" t="s">
        <v>1903</v>
      </c>
      <c r="D675" s="48">
        <f t="shared" si="78"/>
        <v>59.4</v>
      </c>
      <c r="E675" s="48">
        <f t="shared" si="79"/>
        <v>59.4</v>
      </c>
      <c r="F675" s="48"/>
      <c r="G675" s="48"/>
      <c r="H675" s="48">
        <v>59.4</v>
      </c>
      <c r="I675" s="55">
        <f t="shared" si="80"/>
        <v>0</v>
      </c>
      <c r="J675" s="55"/>
      <c r="K675" s="55"/>
      <c r="L675" s="55"/>
      <c r="M675" s="56">
        <f t="shared" si="81"/>
        <v>1054.35</v>
      </c>
      <c r="N675" s="56">
        <f t="shared" si="82"/>
        <v>133.65</v>
      </c>
      <c r="O675" s="56">
        <f t="shared" si="83"/>
        <v>920.7</v>
      </c>
    </row>
    <row r="676" s="27" customFormat="1" ht="18" customHeight="1" spans="1:15">
      <c r="A676" s="46" t="s">
        <v>1750</v>
      </c>
      <c r="B676" s="47" t="s">
        <v>103</v>
      </c>
      <c r="C676" s="47" t="s">
        <v>1904</v>
      </c>
      <c r="D676" s="48">
        <f t="shared" si="78"/>
        <v>89.1</v>
      </c>
      <c r="E676" s="48">
        <f t="shared" si="79"/>
        <v>89.1</v>
      </c>
      <c r="F676" s="48"/>
      <c r="G676" s="48"/>
      <c r="H676" s="48">
        <v>89.1</v>
      </c>
      <c r="I676" s="55">
        <f t="shared" si="80"/>
        <v>0</v>
      </c>
      <c r="J676" s="55"/>
      <c r="K676" s="55"/>
      <c r="L676" s="55"/>
      <c r="M676" s="56">
        <f t="shared" si="81"/>
        <v>1581.525</v>
      </c>
      <c r="N676" s="56">
        <f t="shared" si="82"/>
        <v>200.475</v>
      </c>
      <c r="O676" s="56">
        <f t="shared" si="83"/>
        <v>1381.05</v>
      </c>
    </row>
    <row r="677" s="27" customFormat="1" ht="18" customHeight="1" spans="1:15">
      <c r="A677" s="46" t="s">
        <v>1750</v>
      </c>
      <c r="B677" s="47" t="s">
        <v>103</v>
      </c>
      <c r="C677" s="47" t="s">
        <v>1905</v>
      </c>
      <c r="D677" s="48">
        <f t="shared" si="78"/>
        <v>89.1</v>
      </c>
      <c r="E677" s="48">
        <f t="shared" si="79"/>
        <v>89.1</v>
      </c>
      <c r="F677" s="48"/>
      <c r="G677" s="48"/>
      <c r="H677" s="48">
        <v>89.1</v>
      </c>
      <c r="I677" s="55">
        <f t="shared" si="80"/>
        <v>0</v>
      </c>
      <c r="J677" s="55"/>
      <c r="K677" s="55"/>
      <c r="L677" s="55"/>
      <c r="M677" s="56">
        <f t="shared" si="81"/>
        <v>1581.525</v>
      </c>
      <c r="N677" s="56">
        <f t="shared" si="82"/>
        <v>200.475</v>
      </c>
      <c r="O677" s="56">
        <f t="shared" si="83"/>
        <v>1381.05</v>
      </c>
    </row>
    <row r="678" s="27" customFormat="1" ht="18" customHeight="1" spans="1:15">
      <c r="A678" s="46" t="s">
        <v>1750</v>
      </c>
      <c r="B678" s="47" t="s">
        <v>103</v>
      </c>
      <c r="C678" s="47" t="s">
        <v>1906</v>
      </c>
      <c r="D678" s="48">
        <f t="shared" si="78"/>
        <v>59.4</v>
      </c>
      <c r="E678" s="48">
        <f t="shared" si="79"/>
        <v>59.4</v>
      </c>
      <c r="F678" s="48"/>
      <c r="G678" s="48"/>
      <c r="H678" s="48">
        <v>59.4</v>
      </c>
      <c r="I678" s="55">
        <f t="shared" si="80"/>
        <v>0</v>
      </c>
      <c r="J678" s="55"/>
      <c r="K678" s="55"/>
      <c r="L678" s="55"/>
      <c r="M678" s="56">
        <f t="shared" si="81"/>
        <v>1054.35</v>
      </c>
      <c r="N678" s="56">
        <f t="shared" si="82"/>
        <v>133.65</v>
      </c>
      <c r="O678" s="56">
        <f t="shared" si="83"/>
        <v>920.7</v>
      </c>
    </row>
    <row r="679" s="27" customFormat="1" ht="18" customHeight="1" spans="1:15">
      <c r="A679" s="46" t="s">
        <v>1750</v>
      </c>
      <c r="B679" s="47" t="s">
        <v>103</v>
      </c>
      <c r="C679" s="47" t="s">
        <v>1907</v>
      </c>
      <c r="D679" s="48">
        <f t="shared" si="78"/>
        <v>29.7</v>
      </c>
      <c r="E679" s="48">
        <f t="shared" si="79"/>
        <v>29.7</v>
      </c>
      <c r="F679" s="48"/>
      <c r="G679" s="48"/>
      <c r="H679" s="48">
        <v>29.7</v>
      </c>
      <c r="I679" s="55">
        <f t="shared" si="80"/>
        <v>0</v>
      </c>
      <c r="J679" s="55"/>
      <c r="K679" s="55"/>
      <c r="L679" s="55"/>
      <c r="M679" s="56">
        <f t="shared" si="81"/>
        <v>527.175</v>
      </c>
      <c r="N679" s="56">
        <f t="shared" si="82"/>
        <v>66.825</v>
      </c>
      <c r="O679" s="56">
        <f t="shared" si="83"/>
        <v>460.35</v>
      </c>
    </row>
    <row r="680" s="27" customFormat="1" ht="18" customHeight="1" spans="1:15">
      <c r="A680" s="46" t="s">
        <v>1750</v>
      </c>
      <c r="B680" s="47" t="s">
        <v>103</v>
      </c>
      <c r="C680" s="47" t="s">
        <v>1908</v>
      </c>
      <c r="D680" s="48">
        <f t="shared" si="78"/>
        <v>103.9</v>
      </c>
      <c r="E680" s="48">
        <f t="shared" si="79"/>
        <v>103.9</v>
      </c>
      <c r="F680" s="48"/>
      <c r="G680" s="48"/>
      <c r="H680" s="48">
        <v>103.9</v>
      </c>
      <c r="I680" s="55">
        <f t="shared" si="80"/>
        <v>0</v>
      </c>
      <c r="J680" s="55"/>
      <c r="K680" s="55"/>
      <c r="L680" s="55"/>
      <c r="M680" s="56">
        <f t="shared" si="81"/>
        <v>1844.225</v>
      </c>
      <c r="N680" s="56">
        <f t="shared" si="82"/>
        <v>233.775</v>
      </c>
      <c r="O680" s="56">
        <f t="shared" si="83"/>
        <v>1610.45</v>
      </c>
    </row>
    <row r="681" s="27" customFormat="1" ht="18" customHeight="1" spans="1:15">
      <c r="A681" s="46" t="s">
        <v>1750</v>
      </c>
      <c r="B681" s="47" t="s">
        <v>103</v>
      </c>
      <c r="C681" s="47" t="s">
        <v>1909</v>
      </c>
      <c r="D681" s="48">
        <f t="shared" si="78"/>
        <v>89.1</v>
      </c>
      <c r="E681" s="48">
        <f t="shared" si="79"/>
        <v>89.1</v>
      </c>
      <c r="F681" s="49"/>
      <c r="G681" s="48"/>
      <c r="H681" s="48">
        <v>89.1</v>
      </c>
      <c r="I681" s="55">
        <f t="shared" si="80"/>
        <v>0</v>
      </c>
      <c r="J681" s="55"/>
      <c r="K681" s="55"/>
      <c r="L681" s="55"/>
      <c r="M681" s="56">
        <f t="shared" si="81"/>
        <v>1581.525</v>
      </c>
      <c r="N681" s="56">
        <f t="shared" si="82"/>
        <v>200.475</v>
      </c>
      <c r="O681" s="56">
        <f t="shared" si="83"/>
        <v>1381.05</v>
      </c>
    </row>
    <row r="682" s="27" customFormat="1" ht="18" customHeight="1" spans="1:15">
      <c r="A682" s="46" t="s">
        <v>1750</v>
      </c>
      <c r="B682" s="47" t="s">
        <v>103</v>
      </c>
      <c r="C682" s="47" t="s">
        <v>1910</v>
      </c>
      <c r="D682" s="48">
        <f t="shared" si="78"/>
        <v>29.5</v>
      </c>
      <c r="E682" s="48">
        <f t="shared" si="79"/>
        <v>29.5</v>
      </c>
      <c r="F682" s="49"/>
      <c r="G682" s="48"/>
      <c r="H682" s="48">
        <v>29.5</v>
      </c>
      <c r="I682" s="55">
        <f t="shared" si="80"/>
        <v>0</v>
      </c>
      <c r="J682" s="55"/>
      <c r="K682" s="55"/>
      <c r="L682" s="55"/>
      <c r="M682" s="56">
        <f t="shared" si="81"/>
        <v>523.625</v>
      </c>
      <c r="N682" s="56">
        <f t="shared" si="82"/>
        <v>66.375</v>
      </c>
      <c r="O682" s="56">
        <f t="shared" si="83"/>
        <v>457.25</v>
      </c>
    </row>
    <row r="683" s="27" customFormat="1" ht="18" customHeight="1" spans="1:15">
      <c r="A683" s="46" t="s">
        <v>1750</v>
      </c>
      <c r="B683" s="47" t="s">
        <v>103</v>
      </c>
      <c r="C683" s="47" t="s">
        <v>1911</v>
      </c>
      <c r="D683" s="48">
        <f t="shared" si="78"/>
        <v>30</v>
      </c>
      <c r="E683" s="48">
        <f t="shared" si="79"/>
        <v>30</v>
      </c>
      <c r="F683" s="48"/>
      <c r="G683" s="48"/>
      <c r="H683" s="48">
        <v>30</v>
      </c>
      <c r="I683" s="55">
        <f t="shared" si="80"/>
        <v>0</v>
      </c>
      <c r="J683" s="55"/>
      <c r="K683" s="55"/>
      <c r="L683" s="55"/>
      <c r="M683" s="56">
        <f t="shared" si="81"/>
        <v>532.5</v>
      </c>
      <c r="N683" s="56">
        <f t="shared" si="82"/>
        <v>67.5</v>
      </c>
      <c r="O683" s="56">
        <f t="shared" si="83"/>
        <v>465</v>
      </c>
    </row>
    <row r="684" s="27" customFormat="1" ht="18" customHeight="1" spans="1:15">
      <c r="A684" s="46" t="s">
        <v>1750</v>
      </c>
      <c r="B684" s="47" t="s">
        <v>103</v>
      </c>
      <c r="C684" s="47" t="s">
        <v>1912</v>
      </c>
      <c r="D684" s="48">
        <f t="shared" si="78"/>
        <v>34.7</v>
      </c>
      <c r="E684" s="48">
        <f t="shared" si="79"/>
        <v>34.7</v>
      </c>
      <c r="F684" s="48"/>
      <c r="G684" s="48"/>
      <c r="H684" s="48">
        <v>34.7</v>
      </c>
      <c r="I684" s="55">
        <f t="shared" si="80"/>
        <v>0</v>
      </c>
      <c r="J684" s="55"/>
      <c r="K684" s="55"/>
      <c r="L684" s="55"/>
      <c r="M684" s="56">
        <f t="shared" si="81"/>
        <v>615.925</v>
      </c>
      <c r="N684" s="56">
        <f t="shared" si="82"/>
        <v>78.075</v>
      </c>
      <c r="O684" s="56">
        <f t="shared" si="83"/>
        <v>537.85</v>
      </c>
    </row>
    <row r="685" s="27" customFormat="1" ht="18" customHeight="1" spans="1:15">
      <c r="A685" s="46" t="s">
        <v>1750</v>
      </c>
      <c r="B685" s="47" t="s">
        <v>103</v>
      </c>
      <c r="C685" s="47" t="s">
        <v>1913</v>
      </c>
      <c r="D685" s="48">
        <f t="shared" si="78"/>
        <v>19.8</v>
      </c>
      <c r="E685" s="48">
        <f t="shared" si="79"/>
        <v>19.8</v>
      </c>
      <c r="F685" s="48"/>
      <c r="G685" s="48"/>
      <c r="H685" s="48">
        <v>19.8</v>
      </c>
      <c r="I685" s="55">
        <f t="shared" si="80"/>
        <v>0</v>
      </c>
      <c r="J685" s="55"/>
      <c r="K685" s="55"/>
      <c r="L685" s="55"/>
      <c r="M685" s="56">
        <f t="shared" si="81"/>
        <v>351.45</v>
      </c>
      <c r="N685" s="56">
        <f t="shared" si="82"/>
        <v>44.55</v>
      </c>
      <c r="O685" s="56">
        <f t="shared" si="83"/>
        <v>306.9</v>
      </c>
    </row>
    <row r="686" s="27" customFormat="1" ht="18" customHeight="1" spans="1:15">
      <c r="A686" s="46" t="s">
        <v>1750</v>
      </c>
      <c r="B686" s="47" t="s">
        <v>103</v>
      </c>
      <c r="C686" s="47" t="s">
        <v>1914</v>
      </c>
      <c r="D686" s="48">
        <f t="shared" si="78"/>
        <v>19.8</v>
      </c>
      <c r="E686" s="48">
        <f t="shared" si="79"/>
        <v>19.8</v>
      </c>
      <c r="F686" s="48"/>
      <c r="G686" s="48"/>
      <c r="H686" s="48">
        <v>19.8</v>
      </c>
      <c r="I686" s="55">
        <f t="shared" si="80"/>
        <v>0</v>
      </c>
      <c r="J686" s="55"/>
      <c r="K686" s="55"/>
      <c r="L686" s="55"/>
      <c r="M686" s="56">
        <f t="shared" si="81"/>
        <v>351.45</v>
      </c>
      <c r="N686" s="56">
        <f t="shared" si="82"/>
        <v>44.55</v>
      </c>
      <c r="O686" s="56">
        <f t="shared" si="83"/>
        <v>306.9</v>
      </c>
    </row>
    <row r="687" s="27" customFormat="1" ht="18" customHeight="1" spans="1:15">
      <c r="A687" s="46" t="s">
        <v>1750</v>
      </c>
      <c r="B687" s="47" t="s">
        <v>103</v>
      </c>
      <c r="C687" s="47" t="s">
        <v>1915</v>
      </c>
      <c r="D687" s="48">
        <f t="shared" si="78"/>
        <v>65.4</v>
      </c>
      <c r="E687" s="48">
        <f t="shared" si="79"/>
        <v>65.4</v>
      </c>
      <c r="F687" s="48"/>
      <c r="G687" s="48"/>
      <c r="H687" s="48">
        <v>65.4</v>
      </c>
      <c r="I687" s="55">
        <f t="shared" si="80"/>
        <v>0</v>
      </c>
      <c r="J687" s="55"/>
      <c r="K687" s="55"/>
      <c r="L687" s="55"/>
      <c r="M687" s="56">
        <f t="shared" si="81"/>
        <v>1160.85</v>
      </c>
      <c r="N687" s="56">
        <f t="shared" si="82"/>
        <v>147.15</v>
      </c>
      <c r="O687" s="56">
        <f t="shared" si="83"/>
        <v>1013.7</v>
      </c>
    </row>
    <row r="688" s="27" customFormat="1" ht="18" customHeight="1" spans="1:15">
      <c r="A688" s="46" t="s">
        <v>1750</v>
      </c>
      <c r="B688" s="47" t="s">
        <v>103</v>
      </c>
      <c r="C688" s="47" t="s">
        <v>1916</v>
      </c>
      <c r="D688" s="48">
        <f t="shared" si="78"/>
        <v>20.8</v>
      </c>
      <c r="E688" s="48">
        <f t="shared" si="79"/>
        <v>20.8</v>
      </c>
      <c r="F688" s="48"/>
      <c r="G688" s="48"/>
      <c r="H688" s="48">
        <v>20.8</v>
      </c>
      <c r="I688" s="55">
        <f t="shared" si="80"/>
        <v>0</v>
      </c>
      <c r="J688" s="55"/>
      <c r="K688" s="55"/>
      <c r="L688" s="55"/>
      <c r="M688" s="56">
        <f t="shared" si="81"/>
        <v>369.2</v>
      </c>
      <c r="N688" s="56">
        <f t="shared" si="82"/>
        <v>46.8</v>
      </c>
      <c r="O688" s="56">
        <f t="shared" si="83"/>
        <v>322.4</v>
      </c>
    </row>
    <row r="689" s="27" customFormat="1" ht="18" customHeight="1" spans="1:15">
      <c r="A689" s="46" t="s">
        <v>1750</v>
      </c>
      <c r="B689" s="47" t="s">
        <v>103</v>
      </c>
      <c r="C689" s="47" t="s">
        <v>1917</v>
      </c>
      <c r="D689" s="48">
        <f t="shared" si="78"/>
        <v>590.8</v>
      </c>
      <c r="E689" s="48">
        <f t="shared" si="79"/>
        <v>590.8</v>
      </c>
      <c r="F689" s="48"/>
      <c r="G689" s="48"/>
      <c r="H689" s="48">
        <v>590.8</v>
      </c>
      <c r="I689" s="55">
        <f t="shared" si="80"/>
        <v>0</v>
      </c>
      <c r="J689" s="55"/>
      <c r="K689" s="55"/>
      <c r="L689" s="55"/>
      <c r="M689" s="56">
        <f t="shared" si="81"/>
        <v>10486.7</v>
      </c>
      <c r="N689" s="56">
        <f t="shared" si="82"/>
        <v>1329.3</v>
      </c>
      <c r="O689" s="56">
        <f t="shared" si="83"/>
        <v>9157.4</v>
      </c>
    </row>
    <row r="690" s="27" customFormat="1" ht="18" customHeight="1" spans="1:15">
      <c r="A690" s="46" t="s">
        <v>1750</v>
      </c>
      <c r="B690" s="47" t="s">
        <v>103</v>
      </c>
      <c r="C690" s="47" t="s">
        <v>1918</v>
      </c>
      <c r="D690" s="48">
        <f t="shared" si="78"/>
        <v>50.5</v>
      </c>
      <c r="E690" s="48">
        <f t="shared" si="79"/>
        <v>50.5</v>
      </c>
      <c r="F690" s="48"/>
      <c r="G690" s="48"/>
      <c r="H690" s="48">
        <v>50.5</v>
      </c>
      <c r="I690" s="55">
        <f t="shared" si="80"/>
        <v>0</v>
      </c>
      <c r="J690" s="55"/>
      <c r="K690" s="55"/>
      <c r="L690" s="55"/>
      <c r="M690" s="56">
        <f t="shared" si="81"/>
        <v>896.375</v>
      </c>
      <c r="N690" s="56">
        <f t="shared" si="82"/>
        <v>113.625</v>
      </c>
      <c r="O690" s="56">
        <f t="shared" si="83"/>
        <v>782.75</v>
      </c>
    </row>
    <row r="691" s="27" customFormat="1" ht="18" customHeight="1" spans="1:15">
      <c r="A691" s="46" t="s">
        <v>1750</v>
      </c>
      <c r="B691" s="47" t="s">
        <v>103</v>
      </c>
      <c r="C691" s="47" t="s">
        <v>1919</v>
      </c>
      <c r="D691" s="48">
        <f t="shared" si="78"/>
        <v>65.4</v>
      </c>
      <c r="E691" s="48">
        <f t="shared" si="79"/>
        <v>65.4</v>
      </c>
      <c r="F691" s="48"/>
      <c r="G691" s="48"/>
      <c r="H691" s="48">
        <v>65.4</v>
      </c>
      <c r="I691" s="55">
        <f t="shared" si="80"/>
        <v>0</v>
      </c>
      <c r="J691" s="55"/>
      <c r="K691" s="55"/>
      <c r="L691" s="55"/>
      <c r="M691" s="56">
        <f t="shared" si="81"/>
        <v>1160.85</v>
      </c>
      <c r="N691" s="56">
        <f t="shared" si="82"/>
        <v>147.15</v>
      </c>
      <c r="O691" s="56">
        <f t="shared" si="83"/>
        <v>1013.7</v>
      </c>
    </row>
    <row r="692" s="27" customFormat="1" ht="18" customHeight="1" spans="1:15">
      <c r="A692" s="46" t="s">
        <v>1750</v>
      </c>
      <c r="B692" s="47" t="s">
        <v>103</v>
      </c>
      <c r="C692" s="47" t="s">
        <v>1920</v>
      </c>
      <c r="D692" s="48">
        <f t="shared" si="78"/>
        <v>89.1</v>
      </c>
      <c r="E692" s="48">
        <f t="shared" si="79"/>
        <v>89.1</v>
      </c>
      <c r="F692" s="48"/>
      <c r="G692" s="48"/>
      <c r="H692" s="48">
        <v>89.1</v>
      </c>
      <c r="I692" s="55">
        <f t="shared" si="80"/>
        <v>0</v>
      </c>
      <c r="J692" s="55"/>
      <c r="K692" s="55"/>
      <c r="L692" s="55"/>
      <c r="M692" s="56">
        <f t="shared" si="81"/>
        <v>1581.525</v>
      </c>
      <c r="N692" s="56">
        <f t="shared" si="82"/>
        <v>200.475</v>
      </c>
      <c r="O692" s="56">
        <f t="shared" si="83"/>
        <v>1381.05</v>
      </c>
    </row>
    <row r="693" s="27" customFormat="1" ht="18" customHeight="1" spans="1:15">
      <c r="A693" s="46" t="s">
        <v>1750</v>
      </c>
      <c r="B693" s="47" t="s">
        <v>108</v>
      </c>
      <c r="C693" s="47" t="s">
        <v>1921</v>
      </c>
      <c r="D693" s="48">
        <f t="shared" si="78"/>
        <v>74.4</v>
      </c>
      <c r="E693" s="48">
        <f t="shared" si="79"/>
        <v>74.4</v>
      </c>
      <c r="F693" s="48"/>
      <c r="G693" s="48"/>
      <c r="H693" s="48">
        <v>74.4</v>
      </c>
      <c r="I693" s="55">
        <f t="shared" si="80"/>
        <v>0</v>
      </c>
      <c r="J693" s="55"/>
      <c r="K693" s="55"/>
      <c r="L693" s="55"/>
      <c r="M693" s="56">
        <f t="shared" si="81"/>
        <v>1320.6</v>
      </c>
      <c r="N693" s="56">
        <f t="shared" si="82"/>
        <v>167.4</v>
      </c>
      <c r="O693" s="56">
        <f t="shared" si="83"/>
        <v>1153.2</v>
      </c>
    </row>
    <row r="694" s="27" customFormat="1" ht="18" customHeight="1" spans="1:15">
      <c r="A694" s="46" t="s">
        <v>1750</v>
      </c>
      <c r="B694" s="47" t="s">
        <v>108</v>
      </c>
      <c r="C694" s="47" t="s">
        <v>1922</v>
      </c>
      <c r="D694" s="48">
        <f t="shared" si="78"/>
        <v>37.2</v>
      </c>
      <c r="E694" s="48">
        <f t="shared" si="79"/>
        <v>37.2</v>
      </c>
      <c r="F694" s="48"/>
      <c r="G694" s="48"/>
      <c r="H694" s="48">
        <v>37.2</v>
      </c>
      <c r="I694" s="55">
        <f t="shared" si="80"/>
        <v>0</v>
      </c>
      <c r="J694" s="55"/>
      <c r="K694" s="55"/>
      <c r="L694" s="55"/>
      <c r="M694" s="56">
        <f t="shared" si="81"/>
        <v>660.3</v>
      </c>
      <c r="N694" s="56">
        <f t="shared" si="82"/>
        <v>83.7</v>
      </c>
      <c r="O694" s="56">
        <f t="shared" si="83"/>
        <v>576.6</v>
      </c>
    </row>
    <row r="695" s="27" customFormat="1" ht="18" customHeight="1" spans="1:15">
      <c r="A695" s="46" t="s">
        <v>1750</v>
      </c>
      <c r="B695" s="47" t="s">
        <v>108</v>
      </c>
      <c r="C695" s="47" t="s">
        <v>1923</v>
      </c>
      <c r="D695" s="48">
        <f t="shared" si="78"/>
        <v>80.4</v>
      </c>
      <c r="E695" s="48">
        <f t="shared" si="79"/>
        <v>80.4</v>
      </c>
      <c r="F695" s="48"/>
      <c r="G695" s="48"/>
      <c r="H695" s="48">
        <v>80.4</v>
      </c>
      <c r="I695" s="55">
        <f t="shared" si="80"/>
        <v>0</v>
      </c>
      <c r="J695" s="55"/>
      <c r="K695" s="55"/>
      <c r="L695" s="55"/>
      <c r="M695" s="56">
        <f t="shared" si="81"/>
        <v>1427.1</v>
      </c>
      <c r="N695" s="56">
        <f t="shared" si="82"/>
        <v>180.9</v>
      </c>
      <c r="O695" s="56">
        <f t="shared" si="83"/>
        <v>1246.2</v>
      </c>
    </row>
    <row r="696" s="27" customFormat="1" ht="18" customHeight="1" spans="1:15">
      <c r="A696" s="46" t="s">
        <v>1750</v>
      </c>
      <c r="B696" s="47" t="s">
        <v>108</v>
      </c>
      <c r="C696" s="47" t="s">
        <v>1924</v>
      </c>
      <c r="D696" s="48">
        <f t="shared" si="78"/>
        <v>93.8</v>
      </c>
      <c r="E696" s="48">
        <f t="shared" si="79"/>
        <v>93.8</v>
      </c>
      <c r="F696" s="48"/>
      <c r="G696" s="48"/>
      <c r="H696" s="48">
        <v>93.8</v>
      </c>
      <c r="I696" s="55">
        <f t="shared" si="80"/>
        <v>0</v>
      </c>
      <c r="J696" s="55"/>
      <c r="K696" s="55"/>
      <c r="L696" s="55"/>
      <c r="M696" s="56">
        <f t="shared" si="81"/>
        <v>1664.95</v>
      </c>
      <c r="N696" s="56">
        <f t="shared" si="82"/>
        <v>211.05</v>
      </c>
      <c r="O696" s="56">
        <f t="shared" si="83"/>
        <v>1453.9</v>
      </c>
    </row>
    <row r="697" s="27" customFormat="1" ht="18" customHeight="1" spans="1:15">
      <c r="A697" s="46" t="s">
        <v>1750</v>
      </c>
      <c r="B697" s="47" t="s">
        <v>108</v>
      </c>
      <c r="C697" s="47" t="s">
        <v>1925</v>
      </c>
      <c r="D697" s="48">
        <f t="shared" si="78"/>
        <v>54</v>
      </c>
      <c r="E697" s="48">
        <f t="shared" si="79"/>
        <v>54</v>
      </c>
      <c r="F697" s="48"/>
      <c r="G697" s="48"/>
      <c r="H697" s="48">
        <v>54</v>
      </c>
      <c r="I697" s="55">
        <f t="shared" si="80"/>
        <v>0</v>
      </c>
      <c r="J697" s="55"/>
      <c r="K697" s="55"/>
      <c r="L697" s="55"/>
      <c r="M697" s="56">
        <f t="shared" si="81"/>
        <v>958.5</v>
      </c>
      <c r="N697" s="56">
        <f t="shared" si="82"/>
        <v>121.5</v>
      </c>
      <c r="O697" s="56">
        <f t="shared" si="83"/>
        <v>837</v>
      </c>
    </row>
    <row r="698" s="27" customFormat="1" ht="18" customHeight="1" spans="1:15">
      <c r="A698" s="46" t="s">
        <v>1750</v>
      </c>
      <c r="B698" s="47" t="s">
        <v>108</v>
      </c>
      <c r="C698" s="47" t="s">
        <v>1926</v>
      </c>
      <c r="D698" s="48">
        <f t="shared" si="78"/>
        <v>83.7</v>
      </c>
      <c r="E698" s="48">
        <f t="shared" si="79"/>
        <v>83.7</v>
      </c>
      <c r="F698" s="48"/>
      <c r="G698" s="48"/>
      <c r="H698" s="48">
        <v>83.7</v>
      </c>
      <c r="I698" s="55">
        <f t="shared" si="80"/>
        <v>0</v>
      </c>
      <c r="J698" s="55"/>
      <c r="K698" s="55"/>
      <c r="L698" s="55"/>
      <c r="M698" s="56">
        <f t="shared" si="81"/>
        <v>1485.675</v>
      </c>
      <c r="N698" s="56">
        <f t="shared" si="82"/>
        <v>188.325</v>
      </c>
      <c r="O698" s="56">
        <f t="shared" si="83"/>
        <v>1297.35</v>
      </c>
    </row>
    <row r="699" s="27" customFormat="1" ht="18" customHeight="1" spans="1:15">
      <c r="A699" s="46" t="s">
        <v>1750</v>
      </c>
      <c r="B699" s="47" t="s">
        <v>108</v>
      </c>
      <c r="C699" s="47" t="s">
        <v>1927</v>
      </c>
      <c r="D699" s="48">
        <f t="shared" si="78"/>
        <v>55.8</v>
      </c>
      <c r="E699" s="48">
        <f t="shared" si="79"/>
        <v>55.8</v>
      </c>
      <c r="F699" s="48"/>
      <c r="G699" s="48"/>
      <c r="H699" s="48">
        <v>55.8</v>
      </c>
      <c r="I699" s="55">
        <f t="shared" si="80"/>
        <v>0</v>
      </c>
      <c r="J699" s="55"/>
      <c r="K699" s="55"/>
      <c r="L699" s="55"/>
      <c r="M699" s="56">
        <f t="shared" si="81"/>
        <v>990.45</v>
      </c>
      <c r="N699" s="56">
        <f t="shared" si="82"/>
        <v>125.55</v>
      </c>
      <c r="O699" s="56">
        <f t="shared" si="83"/>
        <v>864.9</v>
      </c>
    </row>
    <row r="700" s="27" customFormat="1" ht="18" customHeight="1" spans="1:15">
      <c r="A700" s="46" t="s">
        <v>1750</v>
      </c>
      <c r="B700" s="47" t="s">
        <v>108</v>
      </c>
      <c r="C700" s="47" t="s">
        <v>1928</v>
      </c>
      <c r="D700" s="48">
        <f t="shared" si="78"/>
        <v>111.6</v>
      </c>
      <c r="E700" s="48">
        <f t="shared" si="79"/>
        <v>111.6</v>
      </c>
      <c r="F700" s="48"/>
      <c r="G700" s="48"/>
      <c r="H700" s="48">
        <v>111.6</v>
      </c>
      <c r="I700" s="55">
        <f t="shared" si="80"/>
        <v>0</v>
      </c>
      <c r="J700" s="55"/>
      <c r="K700" s="55"/>
      <c r="L700" s="55"/>
      <c r="M700" s="56">
        <f t="shared" si="81"/>
        <v>1980.9</v>
      </c>
      <c r="N700" s="56">
        <f t="shared" si="82"/>
        <v>251.1</v>
      </c>
      <c r="O700" s="56">
        <f t="shared" si="83"/>
        <v>1729.8</v>
      </c>
    </row>
    <row r="701" s="27" customFormat="1" ht="18" customHeight="1" spans="1:15">
      <c r="A701" s="46" t="s">
        <v>1750</v>
      </c>
      <c r="B701" s="47" t="s">
        <v>108</v>
      </c>
      <c r="C701" s="47" t="s">
        <v>1929</v>
      </c>
      <c r="D701" s="48">
        <f t="shared" si="78"/>
        <v>43.2</v>
      </c>
      <c r="E701" s="48">
        <f t="shared" si="79"/>
        <v>43.2</v>
      </c>
      <c r="F701" s="48"/>
      <c r="G701" s="48"/>
      <c r="H701" s="48">
        <v>43.2</v>
      </c>
      <c r="I701" s="55">
        <f t="shared" si="80"/>
        <v>0</v>
      </c>
      <c r="J701" s="55"/>
      <c r="K701" s="55"/>
      <c r="L701" s="55"/>
      <c r="M701" s="56">
        <f t="shared" si="81"/>
        <v>766.8</v>
      </c>
      <c r="N701" s="56">
        <f t="shared" si="82"/>
        <v>97.2</v>
      </c>
      <c r="O701" s="56">
        <f t="shared" si="83"/>
        <v>669.6</v>
      </c>
    </row>
    <row r="702" s="27" customFormat="1" ht="18" customHeight="1" spans="1:15">
      <c r="A702" s="46" t="s">
        <v>1750</v>
      </c>
      <c r="B702" s="47" t="s">
        <v>108</v>
      </c>
      <c r="C702" s="47" t="s">
        <v>1930</v>
      </c>
      <c r="D702" s="48">
        <f t="shared" si="78"/>
        <v>55.8</v>
      </c>
      <c r="E702" s="48">
        <f t="shared" si="79"/>
        <v>55.8</v>
      </c>
      <c r="F702" s="48"/>
      <c r="G702" s="48"/>
      <c r="H702" s="48">
        <v>55.8</v>
      </c>
      <c r="I702" s="55">
        <f t="shared" si="80"/>
        <v>0</v>
      </c>
      <c r="J702" s="55"/>
      <c r="K702" s="55"/>
      <c r="L702" s="55"/>
      <c r="M702" s="56">
        <f t="shared" si="81"/>
        <v>990.45</v>
      </c>
      <c r="N702" s="56">
        <f t="shared" si="82"/>
        <v>125.55</v>
      </c>
      <c r="O702" s="56">
        <f t="shared" si="83"/>
        <v>864.9</v>
      </c>
    </row>
    <row r="703" s="27" customFormat="1" ht="18" customHeight="1" spans="1:15">
      <c r="A703" s="46" t="s">
        <v>1750</v>
      </c>
      <c r="B703" s="47" t="s">
        <v>108</v>
      </c>
      <c r="C703" s="47" t="s">
        <v>1931</v>
      </c>
      <c r="D703" s="48">
        <f t="shared" si="78"/>
        <v>43.2</v>
      </c>
      <c r="E703" s="48">
        <f t="shared" si="79"/>
        <v>43.2</v>
      </c>
      <c r="F703" s="48"/>
      <c r="G703" s="48"/>
      <c r="H703" s="48">
        <v>43.2</v>
      </c>
      <c r="I703" s="55">
        <f t="shared" si="80"/>
        <v>0</v>
      </c>
      <c r="J703" s="55"/>
      <c r="K703" s="55"/>
      <c r="L703" s="55"/>
      <c r="M703" s="56">
        <f t="shared" si="81"/>
        <v>766.8</v>
      </c>
      <c r="N703" s="56">
        <f t="shared" si="82"/>
        <v>97.2</v>
      </c>
      <c r="O703" s="56">
        <f t="shared" si="83"/>
        <v>669.6</v>
      </c>
    </row>
    <row r="704" s="27" customFormat="1" ht="18" customHeight="1" spans="1:15">
      <c r="A704" s="46" t="s">
        <v>1750</v>
      </c>
      <c r="B704" s="47" t="s">
        <v>108</v>
      </c>
      <c r="C704" s="47" t="s">
        <v>1932</v>
      </c>
      <c r="D704" s="48">
        <f t="shared" si="78"/>
        <v>76.2</v>
      </c>
      <c r="E704" s="48">
        <f t="shared" si="79"/>
        <v>76.2</v>
      </c>
      <c r="F704" s="48"/>
      <c r="G704" s="48"/>
      <c r="H704" s="48">
        <v>76.2</v>
      </c>
      <c r="I704" s="55">
        <f t="shared" si="80"/>
        <v>0</v>
      </c>
      <c r="J704" s="55"/>
      <c r="K704" s="55"/>
      <c r="L704" s="55"/>
      <c r="M704" s="56">
        <f t="shared" si="81"/>
        <v>1352.55</v>
      </c>
      <c r="N704" s="56">
        <f t="shared" si="82"/>
        <v>171.45</v>
      </c>
      <c r="O704" s="56">
        <f t="shared" si="83"/>
        <v>1181.1</v>
      </c>
    </row>
    <row r="705" s="27" customFormat="1" ht="18" customHeight="1" spans="1:15">
      <c r="A705" s="46" t="s">
        <v>1750</v>
      </c>
      <c r="B705" s="47" t="s">
        <v>108</v>
      </c>
      <c r="C705" s="47" t="s">
        <v>1933</v>
      </c>
      <c r="D705" s="48">
        <f t="shared" si="78"/>
        <v>46.5</v>
      </c>
      <c r="E705" s="48">
        <f t="shared" si="79"/>
        <v>46.5</v>
      </c>
      <c r="F705" s="48"/>
      <c r="G705" s="48"/>
      <c r="H705" s="48">
        <v>46.5</v>
      </c>
      <c r="I705" s="55">
        <f t="shared" si="80"/>
        <v>0</v>
      </c>
      <c r="J705" s="55"/>
      <c r="K705" s="55"/>
      <c r="L705" s="55"/>
      <c r="M705" s="56">
        <f t="shared" si="81"/>
        <v>825.375</v>
      </c>
      <c r="N705" s="56">
        <f t="shared" si="82"/>
        <v>104.625</v>
      </c>
      <c r="O705" s="56">
        <f t="shared" si="83"/>
        <v>720.75</v>
      </c>
    </row>
    <row r="706" s="27" customFormat="1" ht="18" customHeight="1" spans="1:15">
      <c r="A706" s="46" t="s">
        <v>1750</v>
      </c>
      <c r="B706" s="47" t="s">
        <v>108</v>
      </c>
      <c r="C706" s="47" t="s">
        <v>1934</v>
      </c>
      <c r="D706" s="48">
        <f t="shared" si="78"/>
        <v>93</v>
      </c>
      <c r="E706" s="48">
        <f t="shared" si="79"/>
        <v>93</v>
      </c>
      <c r="F706" s="48"/>
      <c r="G706" s="48"/>
      <c r="H706" s="48">
        <v>93</v>
      </c>
      <c r="I706" s="55">
        <f t="shared" si="80"/>
        <v>0</v>
      </c>
      <c r="J706" s="55"/>
      <c r="K706" s="55"/>
      <c r="L706" s="55"/>
      <c r="M706" s="56">
        <f t="shared" si="81"/>
        <v>1650.75</v>
      </c>
      <c r="N706" s="56">
        <f t="shared" si="82"/>
        <v>209.25</v>
      </c>
      <c r="O706" s="56">
        <f t="shared" si="83"/>
        <v>1441.5</v>
      </c>
    </row>
    <row r="707" s="27" customFormat="1" ht="18" customHeight="1" spans="1:15">
      <c r="A707" s="46" t="s">
        <v>1750</v>
      </c>
      <c r="B707" s="47" t="s">
        <v>108</v>
      </c>
      <c r="C707" s="47" t="s">
        <v>1935</v>
      </c>
      <c r="D707" s="48">
        <f t="shared" si="78"/>
        <v>111.6</v>
      </c>
      <c r="E707" s="48">
        <f t="shared" si="79"/>
        <v>111.6</v>
      </c>
      <c r="F707" s="48"/>
      <c r="G707" s="48"/>
      <c r="H707" s="48">
        <v>111.6</v>
      </c>
      <c r="I707" s="55">
        <f t="shared" si="80"/>
        <v>0</v>
      </c>
      <c r="J707" s="55"/>
      <c r="K707" s="55"/>
      <c r="L707" s="55"/>
      <c r="M707" s="56">
        <f t="shared" si="81"/>
        <v>1980.9</v>
      </c>
      <c r="N707" s="56">
        <f t="shared" si="82"/>
        <v>251.1</v>
      </c>
      <c r="O707" s="56">
        <f t="shared" si="83"/>
        <v>1729.8</v>
      </c>
    </row>
    <row r="708" s="27" customFormat="1" ht="18" customHeight="1" spans="1:15">
      <c r="A708" s="46" t="s">
        <v>1750</v>
      </c>
      <c r="B708" s="47" t="s">
        <v>108</v>
      </c>
      <c r="C708" s="47" t="s">
        <v>1936</v>
      </c>
      <c r="D708" s="48">
        <f t="shared" si="78"/>
        <v>55.2</v>
      </c>
      <c r="E708" s="48">
        <f t="shared" si="79"/>
        <v>55.2</v>
      </c>
      <c r="F708" s="48"/>
      <c r="G708" s="48"/>
      <c r="H708" s="48">
        <v>55.2</v>
      </c>
      <c r="I708" s="55">
        <f t="shared" si="80"/>
        <v>0</v>
      </c>
      <c r="J708" s="55"/>
      <c r="K708" s="55"/>
      <c r="L708" s="55"/>
      <c r="M708" s="56">
        <f t="shared" si="81"/>
        <v>979.8</v>
      </c>
      <c r="N708" s="56">
        <f t="shared" si="82"/>
        <v>124.2</v>
      </c>
      <c r="O708" s="56">
        <f t="shared" si="83"/>
        <v>855.6</v>
      </c>
    </row>
    <row r="709" s="27" customFormat="1" ht="18" customHeight="1" spans="1:15">
      <c r="A709" s="46" t="s">
        <v>1750</v>
      </c>
      <c r="B709" s="47" t="s">
        <v>108</v>
      </c>
      <c r="C709" s="47" t="s">
        <v>1937</v>
      </c>
      <c r="D709" s="48">
        <f t="shared" si="78"/>
        <v>75</v>
      </c>
      <c r="E709" s="48">
        <f t="shared" si="79"/>
        <v>75</v>
      </c>
      <c r="F709" s="48"/>
      <c r="G709" s="48"/>
      <c r="H709" s="48">
        <v>75</v>
      </c>
      <c r="I709" s="55">
        <f t="shared" si="80"/>
        <v>0</v>
      </c>
      <c r="J709" s="55"/>
      <c r="K709" s="55"/>
      <c r="L709" s="55"/>
      <c r="M709" s="56">
        <f t="shared" si="81"/>
        <v>1331.25</v>
      </c>
      <c r="N709" s="56">
        <f t="shared" si="82"/>
        <v>168.75</v>
      </c>
      <c r="O709" s="56">
        <f t="shared" si="83"/>
        <v>1162.5</v>
      </c>
    </row>
    <row r="710" s="27" customFormat="1" ht="18" customHeight="1" spans="1:15">
      <c r="A710" s="46" t="s">
        <v>1750</v>
      </c>
      <c r="B710" s="47" t="s">
        <v>108</v>
      </c>
      <c r="C710" s="47" t="s">
        <v>1938</v>
      </c>
      <c r="D710" s="48">
        <f t="shared" si="78"/>
        <v>37.2</v>
      </c>
      <c r="E710" s="48">
        <f t="shared" si="79"/>
        <v>37.2</v>
      </c>
      <c r="F710" s="48"/>
      <c r="G710" s="48"/>
      <c r="H710" s="48">
        <v>37.2</v>
      </c>
      <c r="I710" s="55">
        <f t="shared" si="80"/>
        <v>0</v>
      </c>
      <c r="J710" s="55"/>
      <c r="K710" s="55"/>
      <c r="L710" s="55"/>
      <c r="M710" s="56">
        <f t="shared" si="81"/>
        <v>660.3</v>
      </c>
      <c r="N710" s="56">
        <f t="shared" si="82"/>
        <v>83.7</v>
      </c>
      <c r="O710" s="56">
        <f t="shared" si="83"/>
        <v>576.6</v>
      </c>
    </row>
    <row r="711" s="27" customFormat="1" ht="18" customHeight="1" spans="1:15">
      <c r="A711" s="46" t="s">
        <v>1750</v>
      </c>
      <c r="B711" s="47" t="s">
        <v>108</v>
      </c>
      <c r="C711" s="47" t="s">
        <v>1939</v>
      </c>
      <c r="D711" s="48">
        <f t="shared" si="78"/>
        <v>37.2</v>
      </c>
      <c r="E711" s="48">
        <f t="shared" si="79"/>
        <v>37.2</v>
      </c>
      <c r="F711" s="48"/>
      <c r="G711" s="48"/>
      <c r="H711" s="48">
        <v>37.2</v>
      </c>
      <c r="I711" s="55">
        <f t="shared" si="80"/>
        <v>0</v>
      </c>
      <c r="J711" s="55"/>
      <c r="K711" s="55"/>
      <c r="L711" s="55"/>
      <c r="M711" s="56">
        <f t="shared" si="81"/>
        <v>660.3</v>
      </c>
      <c r="N711" s="56">
        <f t="shared" si="82"/>
        <v>83.7</v>
      </c>
      <c r="O711" s="56">
        <f t="shared" si="83"/>
        <v>576.6</v>
      </c>
    </row>
    <row r="712" s="27" customFormat="1" ht="18" customHeight="1" spans="1:15">
      <c r="A712" s="46" t="s">
        <v>1750</v>
      </c>
      <c r="B712" s="47" t="s">
        <v>108</v>
      </c>
      <c r="C712" s="47" t="s">
        <v>1940</v>
      </c>
      <c r="D712" s="48">
        <f t="shared" si="78"/>
        <v>93</v>
      </c>
      <c r="E712" s="48">
        <f t="shared" si="79"/>
        <v>93</v>
      </c>
      <c r="F712" s="48"/>
      <c r="G712" s="48"/>
      <c r="H712" s="48">
        <v>93</v>
      </c>
      <c r="I712" s="55">
        <f t="shared" si="80"/>
        <v>0</v>
      </c>
      <c r="J712" s="55"/>
      <c r="K712" s="55"/>
      <c r="L712" s="55"/>
      <c r="M712" s="56">
        <f t="shared" si="81"/>
        <v>1650.75</v>
      </c>
      <c r="N712" s="56">
        <f t="shared" si="82"/>
        <v>209.25</v>
      </c>
      <c r="O712" s="56">
        <f t="shared" si="83"/>
        <v>1441.5</v>
      </c>
    </row>
    <row r="713" s="27" customFormat="1" ht="18" customHeight="1" spans="1:15">
      <c r="A713" s="46" t="s">
        <v>1750</v>
      </c>
      <c r="B713" s="47" t="s">
        <v>108</v>
      </c>
      <c r="C713" s="47" t="s">
        <v>1941</v>
      </c>
      <c r="D713" s="48">
        <f t="shared" ref="D713:D776" si="84">E713+I713</f>
        <v>89.2</v>
      </c>
      <c r="E713" s="48">
        <f t="shared" ref="E713:E776" si="85">F713+G713+H713</f>
        <v>89.2</v>
      </c>
      <c r="F713" s="48"/>
      <c r="G713" s="48"/>
      <c r="H713" s="48">
        <v>89.2</v>
      </c>
      <c r="I713" s="55">
        <f t="shared" ref="I713:I776" si="86">J713+K713+L713</f>
        <v>0</v>
      </c>
      <c r="J713" s="55"/>
      <c r="K713" s="55"/>
      <c r="L713" s="55"/>
      <c r="M713" s="56">
        <f t="shared" ref="M713:M776" si="87">D713*17.75</f>
        <v>1583.3</v>
      </c>
      <c r="N713" s="56">
        <f t="shared" ref="N713:N776" si="88">D713*2.25</f>
        <v>200.7</v>
      </c>
      <c r="O713" s="56">
        <f t="shared" ref="O713:O776" si="89">M713-N713</f>
        <v>1382.6</v>
      </c>
    </row>
    <row r="714" s="27" customFormat="1" ht="18" customHeight="1" spans="1:15">
      <c r="A714" s="46" t="s">
        <v>1750</v>
      </c>
      <c r="B714" s="47" t="s">
        <v>108</v>
      </c>
      <c r="C714" s="47" t="s">
        <v>1942</v>
      </c>
      <c r="D714" s="48">
        <f t="shared" si="84"/>
        <v>33.4</v>
      </c>
      <c r="E714" s="48">
        <f t="shared" si="85"/>
        <v>33.4</v>
      </c>
      <c r="F714" s="48"/>
      <c r="G714" s="48"/>
      <c r="H714" s="48">
        <v>33.4</v>
      </c>
      <c r="I714" s="55">
        <f t="shared" si="86"/>
        <v>0</v>
      </c>
      <c r="J714" s="55"/>
      <c r="K714" s="55"/>
      <c r="L714" s="55"/>
      <c r="M714" s="56">
        <f t="shared" si="87"/>
        <v>592.85</v>
      </c>
      <c r="N714" s="56">
        <f t="shared" si="88"/>
        <v>75.15</v>
      </c>
      <c r="O714" s="56">
        <f t="shared" si="89"/>
        <v>517.7</v>
      </c>
    </row>
    <row r="715" s="27" customFormat="1" ht="18" customHeight="1" spans="1:15">
      <c r="A715" s="46" t="s">
        <v>1750</v>
      </c>
      <c r="B715" s="47" t="s">
        <v>108</v>
      </c>
      <c r="C715" s="47" t="s">
        <v>1943</v>
      </c>
      <c r="D715" s="48">
        <f t="shared" si="84"/>
        <v>48.2</v>
      </c>
      <c r="E715" s="48">
        <f t="shared" si="85"/>
        <v>48.2</v>
      </c>
      <c r="F715" s="48"/>
      <c r="G715" s="48"/>
      <c r="H715" s="48">
        <v>48.2</v>
      </c>
      <c r="I715" s="55">
        <f t="shared" si="86"/>
        <v>0</v>
      </c>
      <c r="J715" s="55"/>
      <c r="K715" s="55"/>
      <c r="L715" s="55"/>
      <c r="M715" s="56">
        <f t="shared" si="87"/>
        <v>855.55</v>
      </c>
      <c r="N715" s="56">
        <f t="shared" si="88"/>
        <v>108.45</v>
      </c>
      <c r="O715" s="56">
        <f t="shared" si="89"/>
        <v>747.1</v>
      </c>
    </row>
    <row r="716" s="27" customFormat="1" ht="18" customHeight="1" spans="1:15">
      <c r="A716" s="46" t="s">
        <v>1750</v>
      </c>
      <c r="B716" s="47" t="s">
        <v>108</v>
      </c>
      <c r="C716" s="47" t="s">
        <v>1944</v>
      </c>
      <c r="D716" s="48">
        <f t="shared" si="84"/>
        <v>32</v>
      </c>
      <c r="E716" s="48">
        <f t="shared" si="85"/>
        <v>32</v>
      </c>
      <c r="F716" s="48"/>
      <c r="G716" s="48"/>
      <c r="H716" s="48">
        <v>32</v>
      </c>
      <c r="I716" s="55">
        <f t="shared" si="86"/>
        <v>0</v>
      </c>
      <c r="J716" s="55"/>
      <c r="K716" s="55"/>
      <c r="L716" s="55"/>
      <c r="M716" s="56">
        <f t="shared" si="87"/>
        <v>568</v>
      </c>
      <c r="N716" s="56">
        <f t="shared" si="88"/>
        <v>72</v>
      </c>
      <c r="O716" s="56">
        <f t="shared" si="89"/>
        <v>496</v>
      </c>
    </row>
    <row r="717" s="27" customFormat="1" ht="18" customHeight="1" spans="1:15">
      <c r="A717" s="46" t="s">
        <v>1750</v>
      </c>
      <c r="B717" s="47" t="s">
        <v>108</v>
      </c>
      <c r="C717" s="47" t="s">
        <v>1945</v>
      </c>
      <c r="D717" s="48">
        <f t="shared" si="84"/>
        <v>89.2</v>
      </c>
      <c r="E717" s="48">
        <f t="shared" si="85"/>
        <v>89.2</v>
      </c>
      <c r="F717" s="49"/>
      <c r="G717" s="48"/>
      <c r="H717" s="48">
        <v>89.2</v>
      </c>
      <c r="I717" s="55">
        <f t="shared" si="86"/>
        <v>0</v>
      </c>
      <c r="J717" s="55"/>
      <c r="K717" s="55"/>
      <c r="L717" s="55"/>
      <c r="M717" s="56">
        <f t="shared" si="87"/>
        <v>1583.3</v>
      </c>
      <c r="N717" s="56">
        <f t="shared" si="88"/>
        <v>200.7</v>
      </c>
      <c r="O717" s="56">
        <f t="shared" si="89"/>
        <v>1382.6</v>
      </c>
    </row>
    <row r="718" s="27" customFormat="1" ht="18" customHeight="1" spans="1:15">
      <c r="A718" s="46" t="s">
        <v>1750</v>
      </c>
      <c r="B718" s="47" t="s">
        <v>108</v>
      </c>
      <c r="C718" s="47" t="s">
        <v>1946</v>
      </c>
      <c r="D718" s="48">
        <f t="shared" si="84"/>
        <v>32.6</v>
      </c>
      <c r="E718" s="48">
        <f t="shared" si="85"/>
        <v>32.6</v>
      </c>
      <c r="F718" s="49"/>
      <c r="G718" s="48"/>
      <c r="H718" s="48">
        <v>32.6</v>
      </c>
      <c r="I718" s="55">
        <f t="shared" si="86"/>
        <v>0</v>
      </c>
      <c r="J718" s="55"/>
      <c r="K718" s="55"/>
      <c r="L718" s="55"/>
      <c r="M718" s="56">
        <f t="shared" si="87"/>
        <v>578.65</v>
      </c>
      <c r="N718" s="56">
        <f t="shared" si="88"/>
        <v>73.35</v>
      </c>
      <c r="O718" s="56">
        <f t="shared" si="89"/>
        <v>505.3</v>
      </c>
    </row>
    <row r="719" s="27" customFormat="1" ht="18" customHeight="1" spans="1:15">
      <c r="A719" s="46" t="s">
        <v>1750</v>
      </c>
      <c r="B719" s="47" t="s">
        <v>108</v>
      </c>
      <c r="C719" s="47" t="s">
        <v>1947</v>
      </c>
      <c r="D719" s="48">
        <f t="shared" si="84"/>
        <v>88.4</v>
      </c>
      <c r="E719" s="48">
        <f t="shared" si="85"/>
        <v>88.4</v>
      </c>
      <c r="F719" s="49"/>
      <c r="G719" s="48"/>
      <c r="H719" s="48">
        <v>88.4</v>
      </c>
      <c r="I719" s="55">
        <f t="shared" si="86"/>
        <v>0</v>
      </c>
      <c r="J719" s="55"/>
      <c r="K719" s="55"/>
      <c r="L719" s="55"/>
      <c r="M719" s="56">
        <f t="shared" si="87"/>
        <v>1569.1</v>
      </c>
      <c r="N719" s="56">
        <f t="shared" si="88"/>
        <v>198.9</v>
      </c>
      <c r="O719" s="56">
        <f t="shared" si="89"/>
        <v>1370.2</v>
      </c>
    </row>
    <row r="720" s="27" customFormat="1" ht="18" customHeight="1" spans="1:15">
      <c r="A720" s="46" t="s">
        <v>1750</v>
      </c>
      <c r="B720" s="47" t="s">
        <v>108</v>
      </c>
      <c r="C720" s="47" t="s">
        <v>1948</v>
      </c>
      <c r="D720" s="48">
        <f t="shared" si="84"/>
        <v>32.6</v>
      </c>
      <c r="E720" s="48">
        <f t="shared" si="85"/>
        <v>32.6</v>
      </c>
      <c r="F720" s="49"/>
      <c r="G720" s="48"/>
      <c r="H720" s="48">
        <v>32.6</v>
      </c>
      <c r="I720" s="55">
        <f t="shared" si="86"/>
        <v>0</v>
      </c>
      <c r="J720" s="55"/>
      <c r="K720" s="55"/>
      <c r="L720" s="55"/>
      <c r="M720" s="56">
        <f t="shared" si="87"/>
        <v>578.65</v>
      </c>
      <c r="N720" s="56">
        <f t="shared" si="88"/>
        <v>73.35</v>
      </c>
      <c r="O720" s="56">
        <f t="shared" si="89"/>
        <v>505.3</v>
      </c>
    </row>
    <row r="721" s="27" customFormat="1" ht="18" customHeight="1" spans="1:15">
      <c r="A721" s="46" t="s">
        <v>1750</v>
      </c>
      <c r="B721" s="47" t="s">
        <v>108</v>
      </c>
      <c r="C721" s="47" t="s">
        <v>1949</v>
      </c>
      <c r="D721" s="48">
        <f t="shared" si="84"/>
        <v>111.6</v>
      </c>
      <c r="E721" s="48">
        <f t="shared" si="85"/>
        <v>111.6</v>
      </c>
      <c r="F721" s="48"/>
      <c r="G721" s="48"/>
      <c r="H721" s="48">
        <v>111.6</v>
      </c>
      <c r="I721" s="55">
        <f t="shared" si="86"/>
        <v>0</v>
      </c>
      <c r="J721" s="55"/>
      <c r="K721" s="55"/>
      <c r="L721" s="55"/>
      <c r="M721" s="56">
        <f t="shared" si="87"/>
        <v>1980.9</v>
      </c>
      <c r="N721" s="56">
        <f t="shared" si="88"/>
        <v>251.1</v>
      </c>
      <c r="O721" s="56">
        <f t="shared" si="89"/>
        <v>1729.8</v>
      </c>
    </row>
    <row r="722" s="27" customFormat="1" ht="18" customHeight="1" spans="1:15">
      <c r="A722" s="46" t="s">
        <v>1750</v>
      </c>
      <c r="B722" s="47" t="s">
        <v>108</v>
      </c>
      <c r="C722" s="47" t="s">
        <v>1950</v>
      </c>
      <c r="D722" s="48">
        <f t="shared" si="84"/>
        <v>55.8</v>
      </c>
      <c r="E722" s="48">
        <f t="shared" si="85"/>
        <v>55.8</v>
      </c>
      <c r="F722" s="48"/>
      <c r="G722" s="48"/>
      <c r="H722" s="48">
        <v>55.8</v>
      </c>
      <c r="I722" s="55">
        <f t="shared" si="86"/>
        <v>0</v>
      </c>
      <c r="J722" s="55"/>
      <c r="K722" s="55"/>
      <c r="L722" s="55"/>
      <c r="M722" s="56">
        <f t="shared" si="87"/>
        <v>990.45</v>
      </c>
      <c r="N722" s="56">
        <f t="shared" si="88"/>
        <v>125.55</v>
      </c>
      <c r="O722" s="56">
        <f t="shared" si="89"/>
        <v>864.9</v>
      </c>
    </row>
    <row r="723" s="27" customFormat="1" ht="18" customHeight="1" spans="1:15">
      <c r="A723" s="46" t="s">
        <v>1750</v>
      </c>
      <c r="B723" s="47" t="s">
        <v>108</v>
      </c>
      <c r="C723" s="47" t="s">
        <v>1951</v>
      </c>
      <c r="D723" s="48">
        <f t="shared" si="84"/>
        <v>18.6</v>
      </c>
      <c r="E723" s="48">
        <f t="shared" si="85"/>
        <v>18.6</v>
      </c>
      <c r="F723" s="48"/>
      <c r="G723" s="48"/>
      <c r="H723" s="48">
        <v>18.6</v>
      </c>
      <c r="I723" s="55">
        <f t="shared" si="86"/>
        <v>0</v>
      </c>
      <c r="J723" s="55"/>
      <c r="K723" s="55"/>
      <c r="L723" s="55"/>
      <c r="M723" s="56">
        <f t="shared" si="87"/>
        <v>330.15</v>
      </c>
      <c r="N723" s="56">
        <f t="shared" si="88"/>
        <v>41.85</v>
      </c>
      <c r="O723" s="56">
        <f t="shared" si="89"/>
        <v>288.3</v>
      </c>
    </row>
    <row r="724" s="27" customFormat="1" ht="18" customHeight="1" spans="1:15">
      <c r="A724" s="46" t="s">
        <v>1750</v>
      </c>
      <c r="B724" s="47" t="s">
        <v>108</v>
      </c>
      <c r="C724" s="47" t="s">
        <v>1952</v>
      </c>
      <c r="D724" s="48">
        <f t="shared" si="84"/>
        <v>18.6</v>
      </c>
      <c r="E724" s="48">
        <f t="shared" si="85"/>
        <v>18.6</v>
      </c>
      <c r="F724" s="48"/>
      <c r="G724" s="48"/>
      <c r="H724" s="48">
        <v>18.6</v>
      </c>
      <c r="I724" s="55">
        <f t="shared" si="86"/>
        <v>0</v>
      </c>
      <c r="J724" s="55"/>
      <c r="K724" s="55"/>
      <c r="L724" s="55"/>
      <c r="M724" s="56">
        <f t="shared" si="87"/>
        <v>330.15</v>
      </c>
      <c r="N724" s="56">
        <f t="shared" si="88"/>
        <v>41.85</v>
      </c>
      <c r="O724" s="56">
        <f t="shared" si="89"/>
        <v>288.3</v>
      </c>
    </row>
    <row r="725" s="27" customFormat="1" ht="18" customHeight="1" spans="1:15">
      <c r="A725" s="46" t="s">
        <v>1750</v>
      </c>
      <c r="B725" s="47" t="s">
        <v>108</v>
      </c>
      <c r="C725" s="47" t="s">
        <v>1953</v>
      </c>
      <c r="D725" s="48">
        <f t="shared" si="84"/>
        <v>18.6</v>
      </c>
      <c r="E725" s="48">
        <f t="shared" si="85"/>
        <v>18.6</v>
      </c>
      <c r="F725" s="48"/>
      <c r="G725" s="48"/>
      <c r="H725" s="48">
        <v>18.6</v>
      </c>
      <c r="I725" s="55">
        <f t="shared" si="86"/>
        <v>0</v>
      </c>
      <c r="J725" s="55"/>
      <c r="K725" s="55"/>
      <c r="L725" s="55"/>
      <c r="M725" s="56">
        <f t="shared" si="87"/>
        <v>330.15</v>
      </c>
      <c r="N725" s="56">
        <f t="shared" si="88"/>
        <v>41.85</v>
      </c>
      <c r="O725" s="56">
        <f t="shared" si="89"/>
        <v>288.3</v>
      </c>
    </row>
    <row r="726" s="27" customFormat="1" ht="18" customHeight="1" spans="1:15">
      <c r="A726" s="46" t="s">
        <v>1750</v>
      </c>
      <c r="B726" s="47" t="s">
        <v>108</v>
      </c>
      <c r="C726" s="47" t="s">
        <v>1954</v>
      </c>
      <c r="D726" s="48">
        <f t="shared" si="84"/>
        <v>37.2</v>
      </c>
      <c r="E726" s="48">
        <f t="shared" si="85"/>
        <v>37.2</v>
      </c>
      <c r="F726" s="48"/>
      <c r="G726" s="48"/>
      <c r="H726" s="48">
        <v>37.2</v>
      </c>
      <c r="I726" s="55">
        <f t="shared" si="86"/>
        <v>0</v>
      </c>
      <c r="J726" s="55"/>
      <c r="K726" s="55"/>
      <c r="L726" s="55"/>
      <c r="M726" s="56">
        <f t="shared" si="87"/>
        <v>660.3</v>
      </c>
      <c r="N726" s="56">
        <f t="shared" si="88"/>
        <v>83.7</v>
      </c>
      <c r="O726" s="56">
        <f t="shared" si="89"/>
        <v>576.6</v>
      </c>
    </row>
    <row r="727" s="27" customFormat="1" ht="18" customHeight="1" spans="1:15">
      <c r="A727" s="46" t="s">
        <v>1750</v>
      </c>
      <c r="B727" s="47" t="s">
        <v>108</v>
      </c>
      <c r="C727" s="47" t="s">
        <v>1879</v>
      </c>
      <c r="D727" s="48">
        <f t="shared" si="84"/>
        <v>18.6</v>
      </c>
      <c r="E727" s="48">
        <f t="shared" si="85"/>
        <v>18.6</v>
      </c>
      <c r="F727" s="48"/>
      <c r="G727" s="48"/>
      <c r="H727" s="48">
        <v>18.6</v>
      </c>
      <c r="I727" s="55">
        <f t="shared" si="86"/>
        <v>0</v>
      </c>
      <c r="J727" s="55"/>
      <c r="K727" s="55"/>
      <c r="L727" s="55"/>
      <c r="M727" s="56">
        <f t="shared" si="87"/>
        <v>330.15</v>
      </c>
      <c r="N727" s="56">
        <f t="shared" si="88"/>
        <v>41.85</v>
      </c>
      <c r="O727" s="56">
        <f t="shared" si="89"/>
        <v>288.3</v>
      </c>
    </row>
    <row r="728" s="27" customFormat="1" ht="18" customHeight="1" spans="1:15">
      <c r="A728" s="46" t="s">
        <v>1750</v>
      </c>
      <c r="B728" s="47" t="s">
        <v>108</v>
      </c>
      <c r="C728" s="47" t="s">
        <v>1955</v>
      </c>
      <c r="D728" s="48">
        <f t="shared" si="84"/>
        <v>93</v>
      </c>
      <c r="E728" s="48">
        <f t="shared" si="85"/>
        <v>93</v>
      </c>
      <c r="F728" s="48"/>
      <c r="G728" s="48"/>
      <c r="H728" s="48">
        <v>93</v>
      </c>
      <c r="I728" s="55">
        <f t="shared" si="86"/>
        <v>0</v>
      </c>
      <c r="J728" s="55"/>
      <c r="K728" s="55"/>
      <c r="L728" s="55"/>
      <c r="M728" s="56">
        <f t="shared" si="87"/>
        <v>1650.75</v>
      </c>
      <c r="N728" s="56">
        <f t="shared" si="88"/>
        <v>209.25</v>
      </c>
      <c r="O728" s="56">
        <f t="shared" si="89"/>
        <v>1441.5</v>
      </c>
    </row>
    <row r="729" s="27" customFormat="1" ht="18" customHeight="1" spans="1:15">
      <c r="A729" s="46" t="s">
        <v>1750</v>
      </c>
      <c r="B729" s="47" t="s">
        <v>108</v>
      </c>
      <c r="C729" s="47" t="s">
        <v>1956</v>
      </c>
      <c r="D729" s="48">
        <f t="shared" si="84"/>
        <v>130.2</v>
      </c>
      <c r="E729" s="48">
        <f t="shared" si="85"/>
        <v>130.2</v>
      </c>
      <c r="F729" s="48"/>
      <c r="G729" s="48"/>
      <c r="H729" s="48">
        <v>130.2</v>
      </c>
      <c r="I729" s="55">
        <f t="shared" si="86"/>
        <v>0</v>
      </c>
      <c r="J729" s="55"/>
      <c r="K729" s="55"/>
      <c r="L729" s="55"/>
      <c r="M729" s="56">
        <f t="shared" si="87"/>
        <v>2311.05</v>
      </c>
      <c r="N729" s="56">
        <f t="shared" si="88"/>
        <v>292.95</v>
      </c>
      <c r="O729" s="56">
        <f t="shared" si="89"/>
        <v>2018.1</v>
      </c>
    </row>
    <row r="730" s="27" customFormat="1" ht="18" customHeight="1" spans="1:15">
      <c r="A730" s="46" t="s">
        <v>1750</v>
      </c>
      <c r="B730" s="47" t="s">
        <v>108</v>
      </c>
      <c r="C730" s="47" t="s">
        <v>1786</v>
      </c>
      <c r="D730" s="48">
        <f t="shared" si="84"/>
        <v>55.8</v>
      </c>
      <c r="E730" s="48">
        <f t="shared" si="85"/>
        <v>55.8</v>
      </c>
      <c r="F730" s="48"/>
      <c r="G730" s="48"/>
      <c r="H730" s="48">
        <v>55.8</v>
      </c>
      <c r="I730" s="55">
        <f t="shared" si="86"/>
        <v>0</v>
      </c>
      <c r="J730" s="55"/>
      <c r="K730" s="55"/>
      <c r="L730" s="55"/>
      <c r="M730" s="56">
        <f t="shared" si="87"/>
        <v>990.45</v>
      </c>
      <c r="N730" s="56">
        <f t="shared" si="88"/>
        <v>125.55</v>
      </c>
      <c r="O730" s="56">
        <f t="shared" si="89"/>
        <v>864.9</v>
      </c>
    </row>
    <row r="731" s="27" customFormat="1" ht="18" customHeight="1" spans="1:15">
      <c r="A731" s="46" t="s">
        <v>1750</v>
      </c>
      <c r="B731" s="47" t="s">
        <v>108</v>
      </c>
      <c r="C731" s="47" t="s">
        <v>1957</v>
      </c>
      <c r="D731" s="48">
        <f t="shared" si="84"/>
        <v>55.8</v>
      </c>
      <c r="E731" s="48">
        <f t="shared" si="85"/>
        <v>55.8</v>
      </c>
      <c r="F731" s="48"/>
      <c r="G731" s="48"/>
      <c r="H731" s="48">
        <v>55.8</v>
      </c>
      <c r="I731" s="55">
        <f t="shared" si="86"/>
        <v>0</v>
      </c>
      <c r="J731" s="55"/>
      <c r="K731" s="55"/>
      <c r="L731" s="55"/>
      <c r="M731" s="56">
        <f t="shared" si="87"/>
        <v>990.45</v>
      </c>
      <c r="N731" s="56">
        <f t="shared" si="88"/>
        <v>125.55</v>
      </c>
      <c r="O731" s="56">
        <f t="shared" si="89"/>
        <v>864.9</v>
      </c>
    </row>
    <row r="732" s="27" customFormat="1" ht="18" customHeight="1" spans="1:15">
      <c r="A732" s="46" t="s">
        <v>1750</v>
      </c>
      <c r="B732" s="47" t="s">
        <v>108</v>
      </c>
      <c r="C732" s="47" t="s">
        <v>1958</v>
      </c>
      <c r="D732" s="48">
        <f t="shared" si="84"/>
        <v>43.4</v>
      </c>
      <c r="E732" s="48">
        <f t="shared" si="85"/>
        <v>43.4</v>
      </c>
      <c r="F732" s="48"/>
      <c r="G732" s="48"/>
      <c r="H732" s="48">
        <v>43.4</v>
      </c>
      <c r="I732" s="55">
        <f t="shared" si="86"/>
        <v>0</v>
      </c>
      <c r="J732" s="55"/>
      <c r="K732" s="55"/>
      <c r="L732" s="55"/>
      <c r="M732" s="56">
        <f t="shared" si="87"/>
        <v>770.35</v>
      </c>
      <c r="N732" s="56">
        <f t="shared" si="88"/>
        <v>97.65</v>
      </c>
      <c r="O732" s="56">
        <f t="shared" si="89"/>
        <v>672.7</v>
      </c>
    </row>
    <row r="733" s="27" customFormat="1" ht="18" customHeight="1" spans="1:15">
      <c r="A733" s="46" t="s">
        <v>1750</v>
      </c>
      <c r="B733" s="47" t="s">
        <v>108</v>
      </c>
      <c r="C733" s="47" t="s">
        <v>1959</v>
      </c>
      <c r="D733" s="48">
        <f t="shared" si="84"/>
        <v>43.4</v>
      </c>
      <c r="E733" s="48">
        <f t="shared" si="85"/>
        <v>43.4</v>
      </c>
      <c r="F733" s="48"/>
      <c r="G733" s="48"/>
      <c r="H733" s="48">
        <v>43.4</v>
      </c>
      <c r="I733" s="55">
        <f t="shared" si="86"/>
        <v>0</v>
      </c>
      <c r="J733" s="55"/>
      <c r="K733" s="55"/>
      <c r="L733" s="55"/>
      <c r="M733" s="56">
        <f t="shared" si="87"/>
        <v>770.35</v>
      </c>
      <c r="N733" s="56">
        <f t="shared" si="88"/>
        <v>97.65</v>
      </c>
      <c r="O733" s="56">
        <f t="shared" si="89"/>
        <v>672.7</v>
      </c>
    </row>
    <row r="734" s="27" customFormat="1" ht="18" customHeight="1" spans="1:15">
      <c r="A734" s="46" t="s">
        <v>1750</v>
      </c>
      <c r="B734" s="47" t="s">
        <v>108</v>
      </c>
      <c r="C734" s="47" t="s">
        <v>1960</v>
      </c>
      <c r="D734" s="48">
        <f t="shared" si="84"/>
        <v>46</v>
      </c>
      <c r="E734" s="48">
        <f t="shared" si="85"/>
        <v>46</v>
      </c>
      <c r="F734" s="48"/>
      <c r="G734" s="48"/>
      <c r="H734" s="48">
        <v>46</v>
      </c>
      <c r="I734" s="55">
        <f t="shared" si="86"/>
        <v>0</v>
      </c>
      <c r="J734" s="55"/>
      <c r="K734" s="55"/>
      <c r="L734" s="55"/>
      <c r="M734" s="56">
        <f t="shared" si="87"/>
        <v>816.5</v>
      </c>
      <c r="N734" s="56">
        <f t="shared" si="88"/>
        <v>103.5</v>
      </c>
      <c r="O734" s="56">
        <f t="shared" si="89"/>
        <v>713</v>
      </c>
    </row>
    <row r="735" s="27" customFormat="1" ht="18" customHeight="1" spans="1:15">
      <c r="A735" s="46" t="s">
        <v>1750</v>
      </c>
      <c r="B735" s="47" t="s">
        <v>108</v>
      </c>
      <c r="C735" s="47" t="s">
        <v>1961</v>
      </c>
      <c r="D735" s="48">
        <f t="shared" si="84"/>
        <v>37.2</v>
      </c>
      <c r="E735" s="48">
        <f t="shared" si="85"/>
        <v>37.2</v>
      </c>
      <c r="F735" s="48"/>
      <c r="G735" s="48"/>
      <c r="H735" s="48">
        <v>37.2</v>
      </c>
      <c r="I735" s="55">
        <f t="shared" si="86"/>
        <v>0</v>
      </c>
      <c r="J735" s="55"/>
      <c r="K735" s="55"/>
      <c r="L735" s="55"/>
      <c r="M735" s="56">
        <f t="shared" si="87"/>
        <v>660.3</v>
      </c>
      <c r="N735" s="56">
        <f t="shared" si="88"/>
        <v>83.7</v>
      </c>
      <c r="O735" s="56">
        <f t="shared" si="89"/>
        <v>576.6</v>
      </c>
    </row>
    <row r="736" s="27" customFormat="1" ht="18" customHeight="1" spans="1:15">
      <c r="A736" s="46" t="s">
        <v>1750</v>
      </c>
      <c r="B736" s="47" t="s">
        <v>108</v>
      </c>
      <c r="C736" s="47" t="s">
        <v>1962</v>
      </c>
      <c r="D736" s="48">
        <f t="shared" si="84"/>
        <v>93</v>
      </c>
      <c r="E736" s="48">
        <f t="shared" si="85"/>
        <v>93</v>
      </c>
      <c r="F736" s="48"/>
      <c r="G736" s="48"/>
      <c r="H736" s="48">
        <v>93</v>
      </c>
      <c r="I736" s="55">
        <f t="shared" si="86"/>
        <v>0</v>
      </c>
      <c r="J736" s="55"/>
      <c r="K736" s="55"/>
      <c r="L736" s="55"/>
      <c r="M736" s="56">
        <f t="shared" si="87"/>
        <v>1650.75</v>
      </c>
      <c r="N736" s="56">
        <f t="shared" si="88"/>
        <v>209.25</v>
      </c>
      <c r="O736" s="56">
        <f t="shared" si="89"/>
        <v>1441.5</v>
      </c>
    </row>
    <row r="737" s="27" customFormat="1" ht="18" customHeight="1" spans="1:15">
      <c r="A737" s="46" t="s">
        <v>1750</v>
      </c>
      <c r="B737" s="47" t="s">
        <v>108</v>
      </c>
      <c r="C737" s="47" t="s">
        <v>1963</v>
      </c>
      <c r="D737" s="48">
        <f t="shared" si="84"/>
        <v>111.6</v>
      </c>
      <c r="E737" s="48">
        <f t="shared" si="85"/>
        <v>111.6</v>
      </c>
      <c r="F737" s="48"/>
      <c r="G737" s="48"/>
      <c r="H737" s="48">
        <v>111.6</v>
      </c>
      <c r="I737" s="55">
        <f t="shared" si="86"/>
        <v>0</v>
      </c>
      <c r="J737" s="55"/>
      <c r="K737" s="55"/>
      <c r="L737" s="55"/>
      <c r="M737" s="56">
        <f t="shared" si="87"/>
        <v>1980.9</v>
      </c>
      <c r="N737" s="56">
        <f t="shared" si="88"/>
        <v>251.1</v>
      </c>
      <c r="O737" s="56">
        <f t="shared" si="89"/>
        <v>1729.8</v>
      </c>
    </row>
    <row r="738" s="27" customFormat="1" ht="18" customHeight="1" spans="1:15">
      <c r="A738" s="46" t="s">
        <v>1750</v>
      </c>
      <c r="B738" s="47" t="s">
        <v>108</v>
      </c>
      <c r="C738" s="47" t="s">
        <v>1964</v>
      </c>
      <c r="D738" s="48">
        <f t="shared" si="84"/>
        <v>186</v>
      </c>
      <c r="E738" s="48">
        <f t="shared" si="85"/>
        <v>186</v>
      </c>
      <c r="F738" s="48"/>
      <c r="G738" s="48"/>
      <c r="H738" s="48">
        <v>186</v>
      </c>
      <c r="I738" s="55">
        <f t="shared" si="86"/>
        <v>0</v>
      </c>
      <c r="J738" s="55"/>
      <c r="K738" s="55"/>
      <c r="L738" s="55"/>
      <c r="M738" s="56">
        <f t="shared" si="87"/>
        <v>3301.5</v>
      </c>
      <c r="N738" s="56">
        <f t="shared" si="88"/>
        <v>418.5</v>
      </c>
      <c r="O738" s="56">
        <f t="shared" si="89"/>
        <v>2883</v>
      </c>
    </row>
    <row r="739" s="27" customFormat="1" ht="18" customHeight="1" spans="1:15">
      <c r="A739" s="46" t="s">
        <v>1750</v>
      </c>
      <c r="B739" s="47" t="s">
        <v>108</v>
      </c>
      <c r="C739" s="47" t="s">
        <v>1965</v>
      </c>
      <c r="D739" s="48">
        <f t="shared" si="84"/>
        <v>37.2</v>
      </c>
      <c r="E739" s="48">
        <f t="shared" si="85"/>
        <v>37.2</v>
      </c>
      <c r="F739" s="48"/>
      <c r="G739" s="48"/>
      <c r="H739" s="48">
        <v>37.2</v>
      </c>
      <c r="I739" s="55">
        <f t="shared" si="86"/>
        <v>0</v>
      </c>
      <c r="J739" s="55"/>
      <c r="K739" s="55"/>
      <c r="L739" s="55"/>
      <c r="M739" s="56">
        <f t="shared" si="87"/>
        <v>660.3</v>
      </c>
      <c r="N739" s="56">
        <f t="shared" si="88"/>
        <v>83.7</v>
      </c>
      <c r="O739" s="56">
        <f t="shared" si="89"/>
        <v>576.6</v>
      </c>
    </row>
    <row r="740" s="27" customFormat="1" ht="18" customHeight="1" spans="1:15">
      <c r="A740" s="46" t="s">
        <v>1750</v>
      </c>
      <c r="B740" s="47" t="s">
        <v>115</v>
      </c>
      <c r="C740" s="47" t="s">
        <v>1966</v>
      </c>
      <c r="D740" s="48">
        <f t="shared" si="84"/>
        <v>280</v>
      </c>
      <c r="E740" s="48">
        <f t="shared" si="85"/>
        <v>280</v>
      </c>
      <c r="F740" s="48"/>
      <c r="G740" s="48"/>
      <c r="H740" s="48">
        <v>280</v>
      </c>
      <c r="I740" s="55">
        <f t="shared" si="86"/>
        <v>0</v>
      </c>
      <c r="J740" s="55"/>
      <c r="K740" s="55"/>
      <c r="L740" s="55"/>
      <c r="M740" s="56">
        <f t="shared" si="87"/>
        <v>4970</v>
      </c>
      <c r="N740" s="56">
        <f t="shared" si="88"/>
        <v>630</v>
      </c>
      <c r="O740" s="56">
        <f t="shared" si="89"/>
        <v>4340</v>
      </c>
    </row>
    <row r="741" s="27" customFormat="1" ht="18" customHeight="1" spans="1:15">
      <c r="A741" s="46" t="s">
        <v>1750</v>
      </c>
      <c r="B741" s="47" t="s">
        <v>115</v>
      </c>
      <c r="C741" s="47" t="s">
        <v>1967</v>
      </c>
      <c r="D741" s="48">
        <f t="shared" si="84"/>
        <v>100</v>
      </c>
      <c r="E741" s="48">
        <f t="shared" si="85"/>
        <v>100</v>
      </c>
      <c r="F741" s="48"/>
      <c r="G741" s="48"/>
      <c r="H741" s="48">
        <v>100</v>
      </c>
      <c r="I741" s="55">
        <f t="shared" si="86"/>
        <v>0</v>
      </c>
      <c r="J741" s="55"/>
      <c r="K741" s="55"/>
      <c r="L741" s="55"/>
      <c r="M741" s="56">
        <f t="shared" si="87"/>
        <v>1775</v>
      </c>
      <c r="N741" s="56">
        <f t="shared" si="88"/>
        <v>225</v>
      </c>
      <c r="O741" s="56">
        <f t="shared" si="89"/>
        <v>1550</v>
      </c>
    </row>
    <row r="742" s="27" customFormat="1" ht="18" customHeight="1" spans="1:15">
      <c r="A742" s="46" t="s">
        <v>1750</v>
      </c>
      <c r="B742" s="47" t="s">
        <v>115</v>
      </c>
      <c r="C742" s="47" t="s">
        <v>1968</v>
      </c>
      <c r="D742" s="48">
        <f t="shared" si="84"/>
        <v>96</v>
      </c>
      <c r="E742" s="48">
        <f t="shared" si="85"/>
        <v>96</v>
      </c>
      <c r="F742" s="48"/>
      <c r="G742" s="48"/>
      <c r="H742" s="48">
        <v>96</v>
      </c>
      <c r="I742" s="55">
        <f t="shared" si="86"/>
        <v>0</v>
      </c>
      <c r="J742" s="55"/>
      <c r="K742" s="55"/>
      <c r="L742" s="55"/>
      <c r="M742" s="56">
        <f t="shared" si="87"/>
        <v>1704</v>
      </c>
      <c r="N742" s="56">
        <f t="shared" si="88"/>
        <v>216</v>
      </c>
      <c r="O742" s="56">
        <f t="shared" si="89"/>
        <v>1488</v>
      </c>
    </row>
    <row r="743" s="27" customFormat="1" ht="18" customHeight="1" spans="1:15">
      <c r="A743" s="46" t="s">
        <v>1750</v>
      </c>
      <c r="B743" s="47" t="s">
        <v>115</v>
      </c>
      <c r="C743" s="47" t="s">
        <v>1969</v>
      </c>
      <c r="D743" s="48">
        <f t="shared" si="84"/>
        <v>92</v>
      </c>
      <c r="E743" s="48">
        <f t="shared" si="85"/>
        <v>92</v>
      </c>
      <c r="F743" s="48"/>
      <c r="G743" s="48"/>
      <c r="H743" s="48">
        <v>92</v>
      </c>
      <c r="I743" s="55">
        <f t="shared" si="86"/>
        <v>0</v>
      </c>
      <c r="J743" s="55"/>
      <c r="K743" s="55"/>
      <c r="L743" s="55"/>
      <c r="M743" s="56">
        <f t="shared" si="87"/>
        <v>1633</v>
      </c>
      <c r="N743" s="56">
        <f t="shared" si="88"/>
        <v>207</v>
      </c>
      <c r="O743" s="56">
        <f t="shared" si="89"/>
        <v>1426</v>
      </c>
    </row>
    <row r="744" s="27" customFormat="1" ht="18" customHeight="1" spans="1:15">
      <c r="A744" s="46" t="s">
        <v>1750</v>
      </c>
      <c r="B744" s="47" t="s">
        <v>115</v>
      </c>
      <c r="C744" s="47" t="s">
        <v>1970</v>
      </c>
      <c r="D744" s="48">
        <f t="shared" si="84"/>
        <v>100</v>
      </c>
      <c r="E744" s="48">
        <f t="shared" si="85"/>
        <v>100</v>
      </c>
      <c r="F744" s="48"/>
      <c r="G744" s="48"/>
      <c r="H744" s="48">
        <v>100</v>
      </c>
      <c r="I744" s="55">
        <f t="shared" si="86"/>
        <v>0</v>
      </c>
      <c r="J744" s="55"/>
      <c r="K744" s="55"/>
      <c r="L744" s="55"/>
      <c r="M744" s="56">
        <f t="shared" si="87"/>
        <v>1775</v>
      </c>
      <c r="N744" s="56">
        <f t="shared" si="88"/>
        <v>225</v>
      </c>
      <c r="O744" s="56">
        <f t="shared" si="89"/>
        <v>1550</v>
      </c>
    </row>
    <row r="745" s="27" customFormat="1" ht="18" customHeight="1" spans="1:15">
      <c r="A745" s="46" t="s">
        <v>1750</v>
      </c>
      <c r="B745" s="47" t="s">
        <v>115</v>
      </c>
      <c r="C745" s="47" t="s">
        <v>1971</v>
      </c>
      <c r="D745" s="48">
        <f t="shared" si="84"/>
        <v>70</v>
      </c>
      <c r="E745" s="48">
        <f t="shared" si="85"/>
        <v>70</v>
      </c>
      <c r="F745" s="48"/>
      <c r="G745" s="48"/>
      <c r="H745" s="48">
        <v>70</v>
      </c>
      <c r="I745" s="55">
        <f t="shared" si="86"/>
        <v>0</v>
      </c>
      <c r="J745" s="55"/>
      <c r="K745" s="55"/>
      <c r="L745" s="55"/>
      <c r="M745" s="56">
        <f t="shared" si="87"/>
        <v>1242.5</v>
      </c>
      <c r="N745" s="56">
        <f t="shared" si="88"/>
        <v>157.5</v>
      </c>
      <c r="O745" s="56">
        <f t="shared" si="89"/>
        <v>1085</v>
      </c>
    </row>
    <row r="746" s="27" customFormat="1" ht="18" customHeight="1" spans="1:15">
      <c r="A746" s="46" t="s">
        <v>1750</v>
      </c>
      <c r="B746" s="47" t="s">
        <v>115</v>
      </c>
      <c r="C746" s="47" t="s">
        <v>1972</v>
      </c>
      <c r="D746" s="48">
        <f t="shared" si="84"/>
        <v>160</v>
      </c>
      <c r="E746" s="48">
        <f t="shared" si="85"/>
        <v>160</v>
      </c>
      <c r="F746" s="48"/>
      <c r="G746" s="48"/>
      <c r="H746" s="48">
        <v>160</v>
      </c>
      <c r="I746" s="55">
        <f t="shared" si="86"/>
        <v>0</v>
      </c>
      <c r="J746" s="55"/>
      <c r="K746" s="55"/>
      <c r="L746" s="55"/>
      <c r="M746" s="56">
        <f t="shared" si="87"/>
        <v>2840</v>
      </c>
      <c r="N746" s="56">
        <f t="shared" si="88"/>
        <v>360</v>
      </c>
      <c r="O746" s="56">
        <f t="shared" si="89"/>
        <v>2480</v>
      </c>
    </row>
    <row r="747" s="27" customFormat="1" ht="18" customHeight="1" spans="1:15">
      <c r="A747" s="46" t="s">
        <v>1750</v>
      </c>
      <c r="B747" s="47" t="s">
        <v>115</v>
      </c>
      <c r="C747" s="47" t="s">
        <v>1973</v>
      </c>
      <c r="D747" s="48">
        <f t="shared" si="84"/>
        <v>120</v>
      </c>
      <c r="E747" s="48">
        <f t="shared" si="85"/>
        <v>120</v>
      </c>
      <c r="F747" s="48"/>
      <c r="G747" s="48"/>
      <c r="H747" s="48">
        <v>120</v>
      </c>
      <c r="I747" s="55">
        <f t="shared" si="86"/>
        <v>0</v>
      </c>
      <c r="J747" s="55"/>
      <c r="K747" s="55"/>
      <c r="L747" s="55"/>
      <c r="M747" s="56">
        <f t="shared" si="87"/>
        <v>2130</v>
      </c>
      <c r="N747" s="56">
        <f t="shared" si="88"/>
        <v>270</v>
      </c>
      <c r="O747" s="56">
        <f t="shared" si="89"/>
        <v>1860</v>
      </c>
    </row>
    <row r="748" s="27" customFormat="1" ht="18" customHeight="1" spans="1:15">
      <c r="A748" s="46" t="s">
        <v>1750</v>
      </c>
      <c r="B748" s="47" t="s">
        <v>115</v>
      </c>
      <c r="C748" s="47" t="s">
        <v>1974</v>
      </c>
      <c r="D748" s="48">
        <f t="shared" si="84"/>
        <v>70</v>
      </c>
      <c r="E748" s="48">
        <f t="shared" si="85"/>
        <v>70</v>
      </c>
      <c r="F748" s="48"/>
      <c r="G748" s="48"/>
      <c r="H748" s="48">
        <v>70</v>
      </c>
      <c r="I748" s="55">
        <f t="shared" si="86"/>
        <v>0</v>
      </c>
      <c r="J748" s="55"/>
      <c r="K748" s="55"/>
      <c r="L748" s="55"/>
      <c r="M748" s="56">
        <f t="shared" si="87"/>
        <v>1242.5</v>
      </c>
      <c r="N748" s="56">
        <f t="shared" si="88"/>
        <v>157.5</v>
      </c>
      <c r="O748" s="56">
        <f t="shared" si="89"/>
        <v>1085</v>
      </c>
    </row>
    <row r="749" s="27" customFormat="1" ht="18" customHeight="1" spans="1:15">
      <c r="A749" s="46" t="s">
        <v>1750</v>
      </c>
      <c r="B749" s="47" t="s">
        <v>115</v>
      </c>
      <c r="C749" s="47" t="s">
        <v>1975</v>
      </c>
      <c r="D749" s="48">
        <f t="shared" si="84"/>
        <v>70</v>
      </c>
      <c r="E749" s="48">
        <f t="shared" si="85"/>
        <v>70</v>
      </c>
      <c r="F749" s="48"/>
      <c r="G749" s="48"/>
      <c r="H749" s="48">
        <v>70</v>
      </c>
      <c r="I749" s="55">
        <f t="shared" si="86"/>
        <v>0</v>
      </c>
      <c r="J749" s="55"/>
      <c r="K749" s="55"/>
      <c r="L749" s="55"/>
      <c r="M749" s="56">
        <f t="shared" si="87"/>
        <v>1242.5</v>
      </c>
      <c r="N749" s="56">
        <f t="shared" si="88"/>
        <v>157.5</v>
      </c>
      <c r="O749" s="56">
        <f t="shared" si="89"/>
        <v>1085</v>
      </c>
    </row>
    <row r="750" s="27" customFormat="1" ht="18" customHeight="1" spans="1:15">
      <c r="A750" s="46" t="s">
        <v>1750</v>
      </c>
      <c r="B750" s="47" t="s">
        <v>115</v>
      </c>
      <c r="C750" s="47" t="s">
        <v>1976</v>
      </c>
      <c r="D750" s="48">
        <f t="shared" si="84"/>
        <v>70</v>
      </c>
      <c r="E750" s="48">
        <f t="shared" si="85"/>
        <v>70</v>
      </c>
      <c r="F750" s="48"/>
      <c r="G750" s="48"/>
      <c r="H750" s="48">
        <v>70</v>
      </c>
      <c r="I750" s="55">
        <f t="shared" si="86"/>
        <v>0</v>
      </c>
      <c r="J750" s="55"/>
      <c r="K750" s="55"/>
      <c r="L750" s="55"/>
      <c r="M750" s="56">
        <f t="shared" si="87"/>
        <v>1242.5</v>
      </c>
      <c r="N750" s="56">
        <f t="shared" si="88"/>
        <v>157.5</v>
      </c>
      <c r="O750" s="56">
        <f t="shared" si="89"/>
        <v>1085</v>
      </c>
    </row>
    <row r="751" s="27" customFormat="1" ht="18" customHeight="1" spans="1:15">
      <c r="A751" s="46" t="s">
        <v>1750</v>
      </c>
      <c r="B751" s="47" t="s">
        <v>115</v>
      </c>
      <c r="C751" s="47" t="s">
        <v>1977</v>
      </c>
      <c r="D751" s="48">
        <f t="shared" si="84"/>
        <v>240</v>
      </c>
      <c r="E751" s="48">
        <f t="shared" si="85"/>
        <v>240</v>
      </c>
      <c r="F751" s="48"/>
      <c r="G751" s="48"/>
      <c r="H751" s="48">
        <v>240</v>
      </c>
      <c r="I751" s="55">
        <f t="shared" si="86"/>
        <v>0</v>
      </c>
      <c r="J751" s="55"/>
      <c r="K751" s="55"/>
      <c r="L751" s="55"/>
      <c r="M751" s="56">
        <f t="shared" si="87"/>
        <v>4260</v>
      </c>
      <c r="N751" s="56">
        <f t="shared" si="88"/>
        <v>540</v>
      </c>
      <c r="O751" s="56">
        <f t="shared" si="89"/>
        <v>3720</v>
      </c>
    </row>
    <row r="752" s="27" customFormat="1" ht="18" customHeight="1" spans="1:15">
      <c r="A752" s="46" t="s">
        <v>1750</v>
      </c>
      <c r="B752" s="47" t="s">
        <v>115</v>
      </c>
      <c r="C752" s="47" t="s">
        <v>1978</v>
      </c>
      <c r="D752" s="48">
        <f t="shared" si="84"/>
        <v>280</v>
      </c>
      <c r="E752" s="48">
        <f t="shared" si="85"/>
        <v>280</v>
      </c>
      <c r="F752" s="48"/>
      <c r="G752" s="48"/>
      <c r="H752" s="48">
        <v>280</v>
      </c>
      <c r="I752" s="55">
        <f t="shared" si="86"/>
        <v>0</v>
      </c>
      <c r="J752" s="55"/>
      <c r="K752" s="55"/>
      <c r="L752" s="55"/>
      <c r="M752" s="56">
        <f t="shared" si="87"/>
        <v>4970</v>
      </c>
      <c r="N752" s="56">
        <f t="shared" si="88"/>
        <v>630</v>
      </c>
      <c r="O752" s="56">
        <f t="shared" si="89"/>
        <v>4340</v>
      </c>
    </row>
    <row r="753" s="27" customFormat="1" ht="18" customHeight="1" spans="1:15">
      <c r="A753" s="46" t="s">
        <v>1750</v>
      </c>
      <c r="B753" s="47" t="s">
        <v>115</v>
      </c>
      <c r="C753" s="47" t="s">
        <v>1979</v>
      </c>
      <c r="D753" s="48">
        <f t="shared" si="84"/>
        <v>240</v>
      </c>
      <c r="E753" s="48">
        <f t="shared" si="85"/>
        <v>240</v>
      </c>
      <c r="F753" s="48"/>
      <c r="G753" s="48"/>
      <c r="H753" s="48">
        <v>240</v>
      </c>
      <c r="I753" s="55">
        <f t="shared" si="86"/>
        <v>0</v>
      </c>
      <c r="J753" s="55"/>
      <c r="K753" s="55"/>
      <c r="L753" s="55"/>
      <c r="M753" s="56">
        <f t="shared" si="87"/>
        <v>4260</v>
      </c>
      <c r="N753" s="56">
        <f t="shared" si="88"/>
        <v>540</v>
      </c>
      <c r="O753" s="56">
        <f t="shared" si="89"/>
        <v>3720</v>
      </c>
    </row>
    <row r="754" s="27" customFormat="1" ht="18" customHeight="1" spans="1:15">
      <c r="A754" s="46" t="s">
        <v>1750</v>
      </c>
      <c r="B754" s="47" t="s">
        <v>115</v>
      </c>
      <c r="C754" s="47" t="s">
        <v>1980</v>
      </c>
      <c r="D754" s="48">
        <f t="shared" si="84"/>
        <v>92</v>
      </c>
      <c r="E754" s="48">
        <f t="shared" si="85"/>
        <v>92</v>
      </c>
      <c r="F754" s="48"/>
      <c r="G754" s="48"/>
      <c r="H754" s="48">
        <v>92</v>
      </c>
      <c r="I754" s="55">
        <f t="shared" si="86"/>
        <v>0</v>
      </c>
      <c r="J754" s="55"/>
      <c r="K754" s="55"/>
      <c r="L754" s="55"/>
      <c r="M754" s="56">
        <f t="shared" si="87"/>
        <v>1633</v>
      </c>
      <c r="N754" s="56">
        <f t="shared" si="88"/>
        <v>207</v>
      </c>
      <c r="O754" s="56">
        <f t="shared" si="89"/>
        <v>1426</v>
      </c>
    </row>
    <row r="755" s="27" customFormat="1" ht="18" customHeight="1" spans="1:15">
      <c r="A755" s="46" t="s">
        <v>1750</v>
      </c>
      <c r="B755" s="47" t="s">
        <v>115</v>
      </c>
      <c r="C755" s="47" t="s">
        <v>1981</v>
      </c>
      <c r="D755" s="48">
        <f t="shared" si="84"/>
        <v>200</v>
      </c>
      <c r="E755" s="48">
        <f t="shared" si="85"/>
        <v>200</v>
      </c>
      <c r="F755" s="48"/>
      <c r="G755" s="48"/>
      <c r="H755" s="48">
        <v>200</v>
      </c>
      <c r="I755" s="55">
        <f t="shared" si="86"/>
        <v>0</v>
      </c>
      <c r="J755" s="55"/>
      <c r="K755" s="55"/>
      <c r="L755" s="55"/>
      <c r="M755" s="56">
        <f t="shared" si="87"/>
        <v>3550</v>
      </c>
      <c r="N755" s="56">
        <f t="shared" si="88"/>
        <v>450</v>
      </c>
      <c r="O755" s="56">
        <f t="shared" si="89"/>
        <v>3100</v>
      </c>
    </row>
    <row r="756" s="27" customFormat="1" ht="18" customHeight="1" spans="1:15">
      <c r="A756" s="46" t="s">
        <v>1750</v>
      </c>
      <c r="B756" s="47" t="s">
        <v>144</v>
      </c>
      <c r="C756" s="47" t="s">
        <v>1982</v>
      </c>
      <c r="D756" s="48">
        <f t="shared" si="84"/>
        <v>208.6</v>
      </c>
      <c r="E756" s="48">
        <f t="shared" si="85"/>
        <v>208.6</v>
      </c>
      <c r="F756" s="48"/>
      <c r="G756" s="48"/>
      <c r="H756" s="48">
        <v>208.6</v>
      </c>
      <c r="I756" s="55">
        <f t="shared" si="86"/>
        <v>0</v>
      </c>
      <c r="J756" s="55"/>
      <c r="K756" s="55"/>
      <c r="L756" s="55"/>
      <c r="M756" s="56">
        <f t="shared" si="87"/>
        <v>3702.65</v>
      </c>
      <c r="N756" s="56">
        <f t="shared" si="88"/>
        <v>469.35</v>
      </c>
      <c r="O756" s="56">
        <f t="shared" si="89"/>
        <v>3233.3</v>
      </c>
    </row>
    <row r="757" s="27" customFormat="1" ht="18" customHeight="1" spans="1:15">
      <c r="A757" s="46" t="s">
        <v>1750</v>
      </c>
      <c r="B757" s="47" t="s">
        <v>144</v>
      </c>
      <c r="C757" s="47" t="s">
        <v>1983</v>
      </c>
      <c r="D757" s="48">
        <f t="shared" si="84"/>
        <v>139</v>
      </c>
      <c r="E757" s="48">
        <f t="shared" si="85"/>
        <v>139</v>
      </c>
      <c r="F757" s="48"/>
      <c r="G757" s="48"/>
      <c r="H757" s="48">
        <v>139</v>
      </c>
      <c r="I757" s="55">
        <f t="shared" si="86"/>
        <v>0</v>
      </c>
      <c r="J757" s="55"/>
      <c r="K757" s="55"/>
      <c r="L757" s="55"/>
      <c r="M757" s="56">
        <f t="shared" si="87"/>
        <v>2467.25</v>
      </c>
      <c r="N757" s="56">
        <f t="shared" si="88"/>
        <v>312.75</v>
      </c>
      <c r="O757" s="56">
        <f t="shared" si="89"/>
        <v>2154.5</v>
      </c>
    </row>
    <row r="758" s="27" customFormat="1" ht="18" customHeight="1" spans="1:15">
      <c r="A758" s="46" t="s">
        <v>1750</v>
      </c>
      <c r="B758" s="47" t="s">
        <v>144</v>
      </c>
      <c r="C758" s="47" t="s">
        <v>1984</v>
      </c>
      <c r="D758" s="48">
        <f t="shared" si="84"/>
        <v>156.4</v>
      </c>
      <c r="E758" s="48">
        <f t="shared" si="85"/>
        <v>156.4</v>
      </c>
      <c r="F758" s="48"/>
      <c r="G758" s="48"/>
      <c r="H758" s="48">
        <v>156.4</v>
      </c>
      <c r="I758" s="55">
        <f t="shared" si="86"/>
        <v>0</v>
      </c>
      <c r="J758" s="55"/>
      <c r="K758" s="55"/>
      <c r="L758" s="55"/>
      <c r="M758" s="56">
        <f t="shared" si="87"/>
        <v>2776.1</v>
      </c>
      <c r="N758" s="56">
        <f t="shared" si="88"/>
        <v>351.9</v>
      </c>
      <c r="O758" s="56">
        <f t="shared" si="89"/>
        <v>2424.2</v>
      </c>
    </row>
    <row r="759" s="27" customFormat="1" ht="18" customHeight="1" spans="1:15">
      <c r="A759" s="46" t="s">
        <v>1750</v>
      </c>
      <c r="B759" s="47" t="s">
        <v>144</v>
      </c>
      <c r="C759" s="47" t="s">
        <v>1985</v>
      </c>
      <c r="D759" s="48">
        <f t="shared" si="84"/>
        <v>208.6</v>
      </c>
      <c r="E759" s="48">
        <f t="shared" si="85"/>
        <v>208.6</v>
      </c>
      <c r="F759" s="48"/>
      <c r="G759" s="48"/>
      <c r="H759" s="48">
        <v>208.6</v>
      </c>
      <c r="I759" s="55">
        <f t="shared" si="86"/>
        <v>0</v>
      </c>
      <c r="J759" s="55"/>
      <c r="K759" s="55"/>
      <c r="L759" s="55"/>
      <c r="M759" s="56">
        <f t="shared" si="87"/>
        <v>3702.65</v>
      </c>
      <c r="N759" s="56">
        <f t="shared" si="88"/>
        <v>469.35</v>
      </c>
      <c r="O759" s="56">
        <f t="shared" si="89"/>
        <v>3233.3</v>
      </c>
    </row>
    <row r="760" s="27" customFormat="1" ht="18" customHeight="1" spans="1:15">
      <c r="A760" s="46" t="s">
        <v>1750</v>
      </c>
      <c r="B760" s="47" t="s">
        <v>144</v>
      </c>
      <c r="C760" s="47" t="s">
        <v>1986</v>
      </c>
      <c r="D760" s="48">
        <f t="shared" si="84"/>
        <v>486.5</v>
      </c>
      <c r="E760" s="48">
        <f t="shared" si="85"/>
        <v>486.5</v>
      </c>
      <c r="F760" s="48"/>
      <c r="G760" s="48"/>
      <c r="H760" s="48">
        <v>486.5</v>
      </c>
      <c r="I760" s="55">
        <f t="shared" si="86"/>
        <v>0</v>
      </c>
      <c r="J760" s="55"/>
      <c r="K760" s="55"/>
      <c r="L760" s="55"/>
      <c r="M760" s="56">
        <f t="shared" si="87"/>
        <v>8635.375</v>
      </c>
      <c r="N760" s="56">
        <f t="shared" si="88"/>
        <v>1094.625</v>
      </c>
      <c r="O760" s="56">
        <f t="shared" si="89"/>
        <v>7540.75</v>
      </c>
    </row>
    <row r="761" s="27" customFormat="1" ht="18" customHeight="1" spans="1:15">
      <c r="A761" s="46" t="s">
        <v>1750</v>
      </c>
      <c r="B761" s="47" t="s">
        <v>144</v>
      </c>
      <c r="C761" s="47" t="s">
        <v>1987</v>
      </c>
      <c r="D761" s="48">
        <f t="shared" si="84"/>
        <v>156.4</v>
      </c>
      <c r="E761" s="48">
        <f t="shared" si="85"/>
        <v>156.4</v>
      </c>
      <c r="F761" s="48"/>
      <c r="G761" s="48"/>
      <c r="H761" s="48">
        <v>156.4</v>
      </c>
      <c r="I761" s="55">
        <f t="shared" si="86"/>
        <v>0</v>
      </c>
      <c r="J761" s="55"/>
      <c r="K761" s="55"/>
      <c r="L761" s="55"/>
      <c r="M761" s="56">
        <f t="shared" si="87"/>
        <v>2776.1</v>
      </c>
      <c r="N761" s="56">
        <f t="shared" si="88"/>
        <v>351.9</v>
      </c>
      <c r="O761" s="56">
        <f t="shared" si="89"/>
        <v>2424.2</v>
      </c>
    </row>
    <row r="762" s="27" customFormat="1" ht="18" customHeight="1" spans="1:15">
      <c r="A762" s="46" t="s">
        <v>1750</v>
      </c>
      <c r="B762" s="47" t="s">
        <v>144</v>
      </c>
      <c r="C762" s="47" t="s">
        <v>1988</v>
      </c>
      <c r="D762" s="48">
        <f t="shared" si="84"/>
        <v>382.1</v>
      </c>
      <c r="E762" s="48">
        <f t="shared" si="85"/>
        <v>382.1</v>
      </c>
      <c r="F762" s="48"/>
      <c r="G762" s="48"/>
      <c r="H762" s="48">
        <v>382.1</v>
      </c>
      <c r="I762" s="55">
        <f t="shared" si="86"/>
        <v>0</v>
      </c>
      <c r="J762" s="55"/>
      <c r="K762" s="55"/>
      <c r="L762" s="55"/>
      <c r="M762" s="56">
        <f t="shared" si="87"/>
        <v>6782.275</v>
      </c>
      <c r="N762" s="56">
        <f t="shared" si="88"/>
        <v>859.725</v>
      </c>
      <c r="O762" s="56">
        <f t="shared" si="89"/>
        <v>5922.55</v>
      </c>
    </row>
    <row r="763" s="27" customFormat="1" ht="18" customHeight="1" spans="1:15">
      <c r="A763" s="46" t="s">
        <v>1750</v>
      </c>
      <c r="B763" s="47" t="s">
        <v>144</v>
      </c>
      <c r="C763" s="47" t="s">
        <v>1989</v>
      </c>
      <c r="D763" s="48">
        <f t="shared" si="84"/>
        <v>243.3</v>
      </c>
      <c r="E763" s="48">
        <f t="shared" si="85"/>
        <v>243.3</v>
      </c>
      <c r="F763" s="48"/>
      <c r="G763" s="48"/>
      <c r="H763" s="48">
        <v>243.3</v>
      </c>
      <c r="I763" s="55">
        <f t="shared" si="86"/>
        <v>0</v>
      </c>
      <c r="J763" s="55"/>
      <c r="K763" s="55"/>
      <c r="L763" s="55"/>
      <c r="M763" s="56">
        <f t="shared" si="87"/>
        <v>4318.575</v>
      </c>
      <c r="N763" s="56">
        <f t="shared" si="88"/>
        <v>547.425</v>
      </c>
      <c r="O763" s="56">
        <f t="shared" si="89"/>
        <v>3771.15</v>
      </c>
    </row>
    <row r="764" s="27" customFormat="1" ht="18" customHeight="1" spans="1:15">
      <c r="A764" s="46" t="s">
        <v>1750</v>
      </c>
      <c r="B764" s="47" t="s">
        <v>144</v>
      </c>
      <c r="C764" s="47" t="s">
        <v>1990</v>
      </c>
      <c r="D764" s="48">
        <f t="shared" si="84"/>
        <v>243.3</v>
      </c>
      <c r="E764" s="48">
        <f t="shared" si="85"/>
        <v>243.3</v>
      </c>
      <c r="F764" s="48"/>
      <c r="G764" s="48"/>
      <c r="H764" s="48">
        <v>243.3</v>
      </c>
      <c r="I764" s="55">
        <f t="shared" si="86"/>
        <v>0</v>
      </c>
      <c r="J764" s="55"/>
      <c r="K764" s="55"/>
      <c r="L764" s="55"/>
      <c r="M764" s="56">
        <f t="shared" si="87"/>
        <v>4318.575</v>
      </c>
      <c r="N764" s="56">
        <f t="shared" si="88"/>
        <v>547.425</v>
      </c>
      <c r="O764" s="56">
        <f t="shared" si="89"/>
        <v>3771.15</v>
      </c>
    </row>
    <row r="765" s="27" customFormat="1" ht="18" customHeight="1" spans="1:15">
      <c r="A765" s="46" t="s">
        <v>1750</v>
      </c>
      <c r="B765" s="47" t="s">
        <v>144</v>
      </c>
      <c r="C765" s="47" t="s">
        <v>1991</v>
      </c>
      <c r="D765" s="48">
        <f t="shared" si="84"/>
        <v>145</v>
      </c>
      <c r="E765" s="48">
        <f t="shared" si="85"/>
        <v>145</v>
      </c>
      <c r="F765" s="48"/>
      <c r="G765" s="48"/>
      <c r="H765" s="48">
        <v>145</v>
      </c>
      <c r="I765" s="55">
        <f t="shared" si="86"/>
        <v>0</v>
      </c>
      <c r="J765" s="55"/>
      <c r="K765" s="55"/>
      <c r="L765" s="55"/>
      <c r="M765" s="56">
        <f t="shared" si="87"/>
        <v>2573.75</v>
      </c>
      <c r="N765" s="56">
        <f t="shared" si="88"/>
        <v>326.25</v>
      </c>
      <c r="O765" s="56">
        <f t="shared" si="89"/>
        <v>2247.5</v>
      </c>
    </row>
    <row r="766" s="27" customFormat="1" ht="18" customHeight="1" spans="1:15">
      <c r="A766" s="46" t="s">
        <v>1750</v>
      </c>
      <c r="B766" s="47" t="s">
        <v>144</v>
      </c>
      <c r="C766" s="47" t="s">
        <v>1992</v>
      </c>
      <c r="D766" s="48">
        <f t="shared" si="84"/>
        <v>382.1</v>
      </c>
      <c r="E766" s="48">
        <f t="shared" si="85"/>
        <v>382.1</v>
      </c>
      <c r="F766" s="48"/>
      <c r="G766" s="48"/>
      <c r="H766" s="48">
        <v>382.1</v>
      </c>
      <c r="I766" s="55">
        <f t="shared" si="86"/>
        <v>0</v>
      </c>
      <c r="J766" s="55"/>
      <c r="K766" s="55"/>
      <c r="L766" s="55"/>
      <c r="M766" s="56">
        <f t="shared" si="87"/>
        <v>6782.275</v>
      </c>
      <c r="N766" s="56">
        <f t="shared" si="88"/>
        <v>859.725</v>
      </c>
      <c r="O766" s="56">
        <f t="shared" si="89"/>
        <v>5922.55</v>
      </c>
    </row>
    <row r="767" s="27" customFormat="1" ht="18" customHeight="1" spans="1:15">
      <c r="A767" s="46" t="s">
        <v>1750</v>
      </c>
      <c r="B767" s="47" t="s">
        <v>144</v>
      </c>
      <c r="C767" s="47" t="s">
        <v>1993</v>
      </c>
      <c r="D767" s="48">
        <f t="shared" si="84"/>
        <v>70</v>
      </c>
      <c r="E767" s="48">
        <f t="shared" si="85"/>
        <v>70</v>
      </c>
      <c r="F767" s="48"/>
      <c r="G767" s="48"/>
      <c r="H767" s="48">
        <v>70</v>
      </c>
      <c r="I767" s="55">
        <f t="shared" si="86"/>
        <v>0</v>
      </c>
      <c r="J767" s="55"/>
      <c r="K767" s="55"/>
      <c r="L767" s="55"/>
      <c r="M767" s="56">
        <f t="shared" si="87"/>
        <v>1242.5</v>
      </c>
      <c r="N767" s="56">
        <f t="shared" si="88"/>
        <v>157.5</v>
      </c>
      <c r="O767" s="56">
        <f t="shared" si="89"/>
        <v>1085</v>
      </c>
    </row>
    <row r="768" s="27" customFormat="1" ht="18" customHeight="1" spans="1:15">
      <c r="A768" s="46" t="s">
        <v>1750</v>
      </c>
      <c r="B768" s="47" t="s">
        <v>144</v>
      </c>
      <c r="C768" s="47" t="s">
        <v>1994</v>
      </c>
      <c r="D768" s="48">
        <f t="shared" si="84"/>
        <v>312.7</v>
      </c>
      <c r="E768" s="48">
        <f t="shared" si="85"/>
        <v>312.7</v>
      </c>
      <c r="F768" s="48"/>
      <c r="G768" s="48"/>
      <c r="H768" s="48">
        <v>312.7</v>
      </c>
      <c r="I768" s="55">
        <f t="shared" si="86"/>
        <v>0</v>
      </c>
      <c r="J768" s="55"/>
      <c r="K768" s="55"/>
      <c r="L768" s="55"/>
      <c r="M768" s="56">
        <f t="shared" si="87"/>
        <v>5550.425</v>
      </c>
      <c r="N768" s="56">
        <f t="shared" si="88"/>
        <v>703.575</v>
      </c>
      <c r="O768" s="56">
        <f t="shared" si="89"/>
        <v>4846.85</v>
      </c>
    </row>
    <row r="769" s="27" customFormat="1" ht="18" customHeight="1" spans="1:15">
      <c r="A769" s="46" t="s">
        <v>1750</v>
      </c>
      <c r="B769" s="47" t="s">
        <v>144</v>
      </c>
      <c r="C769" s="47" t="s">
        <v>1995</v>
      </c>
      <c r="D769" s="48">
        <f t="shared" si="84"/>
        <v>70</v>
      </c>
      <c r="E769" s="48">
        <f t="shared" si="85"/>
        <v>70</v>
      </c>
      <c r="F769" s="48"/>
      <c r="G769" s="48"/>
      <c r="H769" s="48">
        <v>70</v>
      </c>
      <c r="I769" s="55">
        <f t="shared" si="86"/>
        <v>0</v>
      </c>
      <c r="J769" s="55"/>
      <c r="K769" s="55"/>
      <c r="L769" s="55"/>
      <c r="M769" s="56">
        <f t="shared" si="87"/>
        <v>1242.5</v>
      </c>
      <c r="N769" s="56">
        <f t="shared" si="88"/>
        <v>157.5</v>
      </c>
      <c r="O769" s="56">
        <f t="shared" si="89"/>
        <v>1085</v>
      </c>
    </row>
    <row r="770" s="27" customFormat="1" ht="18" customHeight="1" spans="1:15">
      <c r="A770" s="46" t="s">
        <v>1750</v>
      </c>
      <c r="B770" s="47" t="s">
        <v>144</v>
      </c>
      <c r="C770" s="47" t="s">
        <v>1996</v>
      </c>
      <c r="D770" s="48">
        <f t="shared" si="84"/>
        <v>347.4</v>
      </c>
      <c r="E770" s="48">
        <f t="shared" si="85"/>
        <v>347.4</v>
      </c>
      <c r="F770" s="48"/>
      <c r="G770" s="48"/>
      <c r="H770" s="48">
        <v>347.4</v>
      </c>
      <c r="I770" s="55">
        <f t="shared" si="86"/>
        <v>0</v>
      </c>
      <c r="J770" s="55"/>
      <c r="K770" s="55"/>
      <c r="L770" s="55"/>
      <c r="M770" s="56">
        <f t="shared" si="87"/>
        <v>6166.35</v>
      </c>
      <c r="N770" s="56">
        <f t="shared" si="88"/>
        <v>781.65</v>
      </c>
      <c r="O770" s="56">
        <f t="shared" si="89"/>
        <v>5384.7</v>
      </c>
    </row>
    <row r="771" s="27" customFormat="1" ht="18" customHeight="1" spans="1:15">
      <c r="A771" s="46" t="s">
        <v>1750</v>
      </c>
      <c r="B771" s="47" t="s">
        <v>144</v>
      </c>
      <c r="C771" s="47" t="s">
        <v>1997</v>
      </c>
      <c r="D771" s="48">
        <f t="shared" si="84"/>
        <v>70</v>
      </c>
      <c r="E771" s="48">
        <f t="shared" si="85"/>
        <v>70</v>
      </c>
      <c r="F771" s="48"/>
      <c r="G771" s="48"/>
      <c r="H771" s="48">
        <v>70</v>
      </c>
      <c r="I771" s="55">
        <f t="shared" si="86"/>
        <v>0</v>
      </c>
      <c r="J771" s="55"/>
      <c r="K771" s="55"/>
      <c r="L771" s="55"/>
      <c r="M771" s="56">
        <f t="shared" si="87"/>
        <v>1242.5</v>
      </c>
      <c r="N771" s="56">
        <f t="shared" si="88"/>
        <v>157.5</v>
      </c>
      <c r="O771" s="56">
        <f t="shared" si="89"/>
        <v>1085</v>
      </c>
    </row>
    <row r="772" s="27" customFormat="1" ht="18" customHeight="1" spans="1:15">
      <c r="A772" s="46" t="s">
        <v>1750</v>
      </c>
      <c r="B772" s="47" t="s">
        <v>144</v>
      </c>
      <c r="C772" s="47" t="s">
        <v>1998</v>
      </c>
      <c r="D772" s="48">
        <f t="shared" si="84"/>
        <v>70</v>
      </c>
      <c r="E772" s="48">
        <f t="shared" si="85"/>
        <v>70</v>
      </c>
      <c r="F772" s="48"/>
      <c r="G772" s="48"/>
      <c r="H772" s="48">
        <v>70</v>
      </c>
      <c r="I772" s="55">
        <f t="shared" si="86"/>
        <v>0</v>
      </c>
      <c r="J772" s="55"/>
      <c r="K772" s="55"/>
      <c r="L772" s="55"/>
      <c r="M772" s="56">
        <f t="shared" si="87"/>
        <v>1242.5</v>
      </c>
      <c r="N772" s="56">
        <f t="shared" si="88"/>
        <v>157.5</v>
      </c>
      <c r="O772" s="56">
        <f t="shared" si="89"/>
        <v>1085</v>
      </c>
    </row>
    <row r="773" s="27" customFormat="1" ht="18" customHeight="1" spans="1:15">
      <c r="A773" s="46" t="s">
        <v>1750</v>
      </c>
      <c r="B773" s="47" t="s">
        <v>144</v>
      </c>
      <c r="C773" s="47" t="s">
        <v>1999</v>
      </c>
      <c r="D773" s="48">
        <f t="shared" si="84"/>
        <v>156.4</v>
      </c>
      <c r="E773" s="48">
        <f t="shared" si="85"/>
        <v>156.4</v>
      </c>
      <c r="F773" s="48"/>
      <c r="G773" s="48"/>
      <c r="H773" s="48">
        <v>156.4</v>
      </c>
      <c r="I773" s="55">
        <f t="shared" si="86"/>
        <v>0</v>
      </c>
      <c r="J773" s="55"/>
      <c r="K773" s="55"/>
      <c r="L773" s="55"/>
      <c r="M773" s="56">
        <f t="shared" si="87"/>
        <v>2776.1</v>
      </c>
      <c r="N773" s="56">
        <f t="shared" si="88"/>
        <v>351.9</v>
      </c>
      <c r="O773" s="56">
        <f t="shared" si="89"/>
        <v>2424.2</v>
      </c>
    </row>
    <row r="774" s="27" customFormat="1" ht="18" customHeight="1" spans="1:15">
      <c r="A774" s="46" t="s">
        <v>1750</v>
      </c>
      <c r="B774" s="47" t="s">
        <v>144</v>
      </c>
      <c r="C774" s="47" t="s">
        <v>2000</v>
      </c>
      <c r="D774" s="48">
        <f t="shared" si="84"/>
        <v>17</v>
      </c>
      <c r="E774" s="48">
        <f t="shared" si="85"/>
        <v>17</v>
      </c>
      <c r="F774" s="48"/>
      <c r="G774" s="48"/>
      <c r="H774" s="48">
        <v>17</v>
      </c>
      <c r="I774" s="55">
        <f t="shared" si="86"/>
        <v>0</v>
      </c>
      <c r="J774" s="55"/>
      <c r="K774" s="55"/>
      <c r="L774" s="55"/>
      <c r="M774" s="56">
        <f t="shared" si="87"/>
        <v>301.75</v>
      </c>
      <c r="N774" s="56">
        <f t="shared" si="88"/>
        <v>38.25</v>
      </c>
      <c r="O774" s="56">
        <f t="shared" si="89"/>
        <v>263.5</v>
      </c>
    </row>
    <row r="775" s="27" customFormat="1" ht="18" customHeight="1" spans="1:15">
      <c r="A775" s="46" t="s">
        <v>1750</v>
      </c>
      <c r="B775" s="47" t="s">
        <v>144</v>
      </c>
      <c r="C775" s="47" t="s">
        <v>2001</v>
      </c>
      <c r="D775" s="48">
        <f t="shared" si="84"/>
        <v>116</v>
      </c>
      <c r="E775" s="48">
        <f t="shared" si="85"/>
        <v>116</v>
      </c>
      <c r="F775" s="48"/>
      <c r="G775" s="48"/>
      <c r="H775" s="48">
        <v>116</v>
      </c>
      <c r="I775" s="55">
        <f t="shared" si="86"/>
        <v>0</v>
      </c>
      <c r="J775" s="55"/>
      <c r="K775" s="55"/>
      <c r="L775" s="55"/>
      <c r="M775" s="56">
        <f t="shared" si="87"/>
        <v>2059</v>
      </c>
      <c r="N775" s="56">
        <f t="shared" si="88"/>
        <v>261</v>
      </c>
      <c r="O775" s="56">
        <f t="shared" si="89"/>
        <v>1798</v>
      </c>
    </row>
    <row r="776" s="27" customFormat="1" ht="18" customHeight="1" spans="1:15">
      <c r="A776" s="46" t="s">
        <v>1750</v>
      </c>
      <c r="B776" s="47" t="s">
        <v>144</v>
      </c>
      <c r="C776" s="47" t="s">
        <v>2002</v>
      </c>
      <c r="D776" s="48">
        <f t="shared" si="84"/>
        <v>278</v>
      </c>
      <c r="E776" s="48">
        <f t="shared" si="85"/>
        <v>278</v>
      </c>
      <c r="F776" s="48"/>
      <c r="G776" s="48"/>
      <c r="H776" s="48">
        <v>278</v>
      </c>
      <c r="I776" s="55">
        <f t="shared" si="86"/>
        <v>0</v>
      </c>
      <c r="J776" s="55"/>
      <c r="K776" s="55"/>
      <c r="L776" s="55"/>
      <c r="M776" s="56">
        <f t="shared" si="87"/>
        <v>4934.5</v>
      </c>
      <c r="N776" s="56">
        <f t="shared" si="88"/>
        <v>625.5</v>
      </c>
      <c r="O776" s="56">
        <f t="shared" si="89"/>
        <v>4309</v>
      </c>
    </row>
    <row r="777" s="27" customFormat="1" ht="18" customHeight="1" spans="1:15">
      <c r="A777" s="46" t="s">
        <v>1750</v>
      </c>
      <c r="B777" s="47" t="s">
        <v>144</v>
      </c>
      <c r="C777" s="47" t="s">
        <v>2003</v>
      </c>
      <c r="D777" s="48">
        <f t="shared" ref="D777:D799" si="90">E777+I777</f>
        <v>116</v>
      </c>
      <c r="E777" s="48">
        <f t="shared" ref="E777:E799" si="91">F777+G777+H777</f>
        <v>116</v>
      </c>
      <c r="F777" s="48"/>
      <c r="G777" s="48"/>
      <c r="H777" s="48">
        <v>116</v>
      </c>
      <c r="I777" s="55">
        <f t="shared" ref="I777:I799" si="92">J777+K777+L777</f>
        <v>0</v>
      </c>
      <c r="J777" s="55"/>
      <c r="K777" s="55"/>
      <c r="L777" s="55"/>
      <c r="M777" s="56">
        <f t="shared" ref="M777:M799" si="93">D777*17.75</f>
        <v>2059</v>
      </c>
      <c r="N777" s="56">
        <f t="shared" ref="N777:N799" si="94">D777*2.25</f>
        <v>261</v>
      </c>
      <c r="O777" s="56">
        <f t="shared" ref="O777:O799" si="95">M777-N777</f>
        <v>1798</v>
      </c>
    </row>
    <row r="778" s="27" customFormat="1" ht="18" customHeight="1" spans="1:15">
      <c r="A778" s="46" t="s">
        <v>1750</v>
      </c>
      <c r="B778" s="47" t="s">
        <v>144</v>
      </c>
      <c r="C778" s="47" t="s">
        <v>2004</v>
      </c>
      <c r="D778" s="48">
        <f t="shared" si="90"/>
        <v>339.1</v>
      </c>
      <c r="E778" s="48">
        <f t="shared" si="91"/>
        <v>339.1</v>
      </c>
      <c r="F778" s="48"/>
      <c r="G778" s="48"/>
      <c r="H778" s="48">
        <v>339.1</v>
      </c>
      <c r="I778" s="55">
        <f t="shared" si="92"/>
        <v>0</v>
      </c>
      <c r="J778" s="55"/>
      <c r="K778" s="55"/>
      <c r="L778" s="55"/>
      <c r="M778" s="56">
        <f t="shared" si="93"/>
        <v>6019.025</v>
      </c>
      <c r="N778" s="56">
        <f t="shared" si="94"/>
        <v>762.975</v>
      </c>
      <c r="O778" s="56">
        <f t="shared" si="95"/>
        <v>5256.05</v>
      </c>
    </row>
    <row r="779" s="27" customFormat="1" ht="18" customHeight="1" spans="1:15">
      <c r="A779" s="46" t="s">
        <v>1750</v>
      </c>
      <c r="B779" s="47" t="s">
        <v>144</v>
      </c>
      <c r="C779" s="47" t="s">
        <v>2005</v>
      </c>
      <c r="D779" s="48">
        <f t="shared" si="90"/>
        <v>46</v>
      </c>
      <c r="E779" s="48">
        <f t="shared" si="91"/>
        <v>46</v>
      </c>
      <c r="F779" s="48"/>
      <c r="G779" s="48"/>
      <c r="H779" s="48">
        <v>46</v>
      </c>
      <c r="I779" s="55">
        <f t="shared" si="92"/>
        <v>0</v>
      </c>
      <c r="J779" s="55"/>
      <c r="K779" s="55"/>
      <c r="L779" s="55"/>
      <c r="M779" s="56">
        <f t="shared" si="93"/>
        <v>816.5</v>
      </c>
      <c r="N779" s="56">
        <f t="shared" si="94"/>
        <v>103.5</v>
      </c>
      <c r="O779" s="56">
        <f t="shared" si="95"/>
        <v>713</v>
      </c>
    </row>
    <row r="780" s="27" customFormat="1" ht="18" customHeight="1" spans="1:15">
      <c r="A780" s="46" t="s">
        <v>1750</v>
      </c>
      <c r="B780" s="47" t="s">
        <v>144</v>
      </c>
      <c r="C780" s="47" t="s">
        <v>2006</v>
      </c>
      <c r="D780" s="48">
        <f t="shared" si="90"/>
        <v>116</v>
      </c>
      <c r="E780" s="48">
        <f t="shared" si="91"/>
        <v>116</v>
      </c>
      <c r="F780" s="48"/>
      <c r="G780" s="48"/>
      <c r="H780" s="48">
        <v>116</v>
      </c>
      <c r="I780" s="55">
        <f t="shared" si="92"/>
        <v>0</v>
      </c>
      <c r="J780" s="55"/>
      <c r="K780" s="55"/>
      <c r="L780" s="55"/>
      <c r="M780" s="56">
        <f t="shared" si="93"/>
        <v>2059</v>
      </c>
      <c r="N780" s="56">
        <f t="shared" si="94"/>
        <v>261</v>
      </c>
      <c r="O780" s="56">
        <f t="shared" si="95"/>
        <v>1798</v>
      </c>
    </row>
    <row r="781" s="27" customFormat="1" ht="18" customHeight="1" spans="1:15">
      <c r="A781" s="46" t="s">
        <v>1750</v>
      </c>
      <c r="B781" s="47" t="s">
        <v>144</v>
      </c>
      <c r="C781" s="47" t="s">
        <v>2007</v>
      </c>
      <c r="D781" s="48">
        <f t="shared" si="90"/>
        <v>116</v>
      </c>
      <c r="E781" s="48">
        <f t="shared" si="91"/>
        <v>116</v>
      </c>
      <c r="F781" s="48"/>
      <c r="G781" s="48"/>
      <c r="H781" s="48">
        <v>116</v>
      </c>
      <c r="I781" s="55">
        <f t="shared" si="92"/>
        <v>0</v>
      </c>
      <c r="J781" s="55"/>
      <c r="K781" s="55"/>
      <c r="L781" s="55"/>
      <c r="M781" s="56">
        <f t="shared" si="93"/>
        <v>2059</v>
      </c>
      <c r="N781" s="56">
        <f t="shared" si="94"/>
        <v>261</v>
      </c>
      <c r="O781" s="56">
        <f t="shared" si="95"/>
        <v>1798</v>
      </c>
    </row>
    <row r="782" s="27" customFormat="1" ht="18" customHeight="1" spans="1:15">
      <c r="A782" s="46" t="s">
        <v>1750</v>
      </c>
      <c r="B782" s="47" t="s">
        <v>144</v>
      </c>
      <c r="C782" s="47" t="s">
        <v>2008</v>
      </c>
      <c r="D782" s="48">
        <f t="shared" si="90"/>
        <v>112.8</v>
      </c>
      <c r="E782" s="48">
        <f t="shared" si="91"/>
        <v>112.8</v>
      </c>
      <c r="F782" s="48"/>
      <c r="G782" s="48"/>
      <c r="H782" s="48">
        <v>112.8</v>
      </c>
      <c r="I782" s="55">
        <f t="shared" si="92"/>
        <v>0</v>
      </c>
      <c r="J782" s="55"/>
      <c r="K782" s="55"/>
      <c r="L782" s="55"/>
      <c r="M782" s="56">
        <f t="shared" si="93"/>
        <v>2002.2</v>
      </c>
      <c r="N782" s="56">
        <f t="shared" si="94"/>
        <v>253.8</v>
      </c>
      <c r="O782" s="56">
        <f t="shared" si="95"/>
        <v>1748.4</v>
      </c>
    </row>
    <row r="783" s="27" customFormat="1" ht="18" customHeight="1" spans="1:15">
      <c r="A783" s="46" t="s">
        <v>1750</v>
      </c>
      <c r="B783" s="47" t="s">
        <v>144</v>
      </c>
      <c r="C783" s="47" t="s">
        <v>2009</v>
      </c>
      <c r="D783" s="48">
        <f t="shared" si="90"/>
        <v>433.9</v>
      </c>
      <c r="E783" s="48">
        <f t="shared" si="91"/>
        <v>433.9</v>
      </c>
      <c r="F783" s="48"/>
      <c r="G783" s="48"/>
      <c r="H783" s="48">
        <v>433.9</v>
      </c>
      <c r="I783" s="55">
        <f t="shared" si="92"/>
        <v>0</v>
      </c>
      <c r="J783" s="55"/>
      <c r="K783" s="55"/>
      <c r="L783" s="55"/>
      <c r="M783" s="56">
        <f t="shared" si="93"/>
        <v>7701.725</v>
      </c>
      <c r="N783" s="56">
        <f t="shared" si="94"/>
        <v>976.275</v>
      </c>
      <c r="O783" s="56">
        <f t="shared" si="95"/>
        <v>6725.45</v>
      </c>
    </row>
    <row r="784" s="27" customFormat="1" ht="18" customHeight="1" spans="1:15">
      <c r="A784" s="46" t="s">
        <v>1750</v>
      </c>
      <c r="B784" s="47" t="s">
        <v>144</v>
      </c>
      <c r="C784" s="47" t="s">
        <v>2010</v>
      </c>
      <c r="D784" s="48">
        <f t="shared" si="90"/>
        <v>295.6</v>
      </c>
      <c r="E784" s="48">
        <f t="shared" si="91"/>
        <v>295.6</v>
      </c>
      <c r="F784" s="48"/>
      <c r="G784" s="48"/>
      <c r="H784" s="48">
        <v>295.6</v>
      </c>
      <c r="I784" s="55">
        <f t="shared" si="92"/>
        <v>0</v>
      </c>
      <c r="J784" s="55"/>
      <c r="K784" s="55"/>
      <c r="L784" s="55"/>
      <c r="M784" s="56">
        <f t="shared" si="93"/>
        <v>5246.9</v>
      </c>
      <c r="N784" s="56">
        <f t="shared" si="94"/>
        <v>665.1</v>
      </c>
      <c r="O784" s="56">
        <f t="shared" si="95"/>
        <v>4581.8</v>
      </c>
    </row>
    <row r="785" s="27" customFormat="1" ht="18" customHeight="1" spans="1:15">
      <c r="A785" s="46" t="s">
        <v>1750</v>
      </c>
      <c r="B785" s="47" t="s">
        <v>144</v>
      </c>
      <c r="C785" s="47" t="s">
        <v>2011</v>
      </c>
      <c r="D785" s="48">
        <f t="shared" si="90"/>
        <v>347.4</v>
      </c>
      <c r="E785" s="48">
        <f t="shared" si="91"/>
        <v>347.4</v>
      </c>
      <c r="F785" s="48"/>
      <c r="G785" s="48"/>
      <c r="H785" s="48">
        <v>347.4</v>
      </c>
      <c r="I785" s="55">
        <f t="shared" si="92"/>
        <v>0</v>
      </c>
      <c r="J785" s="55"/>
      <c r="K785" s="55"/>
      <c r="L785" s="55"/>
      <c r="M785" s="56">
        <f t="shared" si="93"/>
        <v>6166.35</v>
      </c>
      <c r="N785" s="56">
        <f t="shared" si="94"/>
        <v>781.65</v>
      </c>
      <c r="O785" s="56">
        <f t="shared" si="95"/>
        <v>5384.7</v>
      </c>
    </row>
    <row r="786" s="27" customFormat="1" ht="18" customHeight="1" spans="1:15">
      <c r="A786" s="46" t="s">
        <v>1750</v>
      </c>
      <c r="B786" s="47" t="s">
        <v>144</v>
      </c>
      <c r="C786" s="47" t="s">
        <v>2012</v>
      </c>
      <c r="D786" s="48">
        <f t="shared" si="90"/>
        <v>139</v>
      </c>
      <c r="E786" s="48">
        <f t="shared" si="91"/>
        <v>139</v>
      </c>
      <c r="F786" s="48"/>
      <c r="G786" s="48"/>
      <c r="H786" s="48">
        <v>139</v>
      </c>
      <c r="I786" s="55">
        <f t="shared" si="92"/>
        <v>0</v>
      </c>
      <c r="J786" s="55"/>
      <c r="K786" s="55"/>
      <c r="L786" s="55"/>
      <c r="M786" s="56">
        <f t="shared" si="93"/>
        <v>2467.25</v>
      </c>
      <c r="N786" s="56">
        <f t="shared" si="94"/>
        <v>312.75</v>
      </c>
      <c r="O786" s="56">
        <f t="shared" si="95"/>
        <v>2154.5</v>
      </c>
    </row>
    <row r="787" s="27" customFormat="1" ht="18" customHeight="1" spans="1:15">
      <c r="A787" s="46" t="s">
        <v>1750</v>
      </c>
      <c r="B787" s="47" t="s">
        <v>144</v>
      </c>
      <c r="C787" s="47" t="s">
        <v>2013</v>
      </c>
      <c r="D787" s="48">
        <f t="shared" si="90"/>
        <v>382.7</v>
      </c>
      <c r="E787" s="48">
        <f t="shared" si="91"/>
        <v>382.7</v>
      </c>
      <c r="F787" s="48"/>
      <c r="G787" s="48"/>
      <c r="H787" s="48">
        <v>382.7</v>
      </c>
      <c r="I787" s="55">
        <f t="shared" si="92"/>
        <v>0</v>
      </c>
      <c r="J787" s="55"/>
      <c r="K787" s="55"/>
      <c r="L787" s="55"/>
      <c r="M787" s="56">
        <f t="shared" si="93"/>
        <v>6792.925</v>
      </c>
      <c r="N787" s="56">
        <f t="shared" si="94"/>
        <v>861.075</v>
      </c>
      <c r="O787" s="56">
        <f t="shared" si="95"/>
        <v>5931.85</v>
      </c>
    </row>
    <row r="788" s="27" customFormat="1" ht="18" customHeight="1" spans="1:15">
      <c r="A788" s="46" t="s">
        <v>1750</v>
      </c>
      <c r="B788" s="47" t="s">
        <v>144</v>
      </c>
      <c r="C788" s="47" t="s">
        <v>2014</v>
      </c>
      <c r="D788" s="48">
        <f t="shared" si="90"/>
        <v>145</v>
      </c>
      <c r="E788" s="48">
        <f t="shared" si="91"/>
        <v>145</v>
      </c>
      <c r="F788" s="48"/>
      <c r="G788" s="48"/>
      <c r="H788" s="48">
        <v>145</v>
      </c>
      <c r="I788" s="55">
        <f t="shared" si="92"/>
        <v>0</v>
      </c>
      <c r="J788" s="55"/>
      <c r="K788" s="55"/>
      <c r="L788" s="55"/>
      <c r="M788" s="56">
        <f t="shared" si="93"/>
        <v>2573.75</v>
      </c>
      <c r="N788" s="56">
        <f t="shared" si="94"/>
        <v>326.25</v>
      </c>
      <c r="O788" s="56">
        <f t="shared" si="95"/>
        <v>2247.5</v>
      </c>
    </row>
    <row r="789" s="27" customFormat="1" ht="18" customHeight="1" spans="1:15">
      <c r="A789" s="46" t="s">
        <v>1750</v>
      </c>
      <c r="B789" s="47" t="s">
        <v>144</v>
      </c>
      <c r="C789" s="47" t="s">
        <v>2015</v>
      </c>
      <c r="D789" s="48">
        <f t="shared" si="90"/>
        <v>144.9</v>
      </c>
      <c r="E789" s="48">
        <f t="shared" si="91"/>
        <v>144.9</v>
      </c>
      <c r="F789" s="48"/>
      <c r="G789" s="48"/>
      <c r="H789" s="48">
        <v>144.9</v>
      </c>
      <c r="I789" s="55">
        <f t="shared" si="92"/>
        <v>0</v>
      </c>
      <c r="J789" s="55"/>
      <c r="K789" s="55"/>
      <c r="L789" s="55"/>
      <c r="M789" s="56">
        <f t="shared" si="93"/>
        <v>2571.975</v>
      </c>
      <c r="N789" s="56">
        <f t="shared" si="94"/>
        <v>326.025</v>
      </c>
      <c r="O789" s="56">
        <f t="shared" si="95"/>
        <v>2245.95</v>
      </c>
    </row>
    <row r="790" s="27" customFormat="1" ht="18" customHeight="1" spans="1:15">
      <c r="A790" s="46" t="s">
        <v>1750</v>
      </c>
      <c r="B790" s="47" t="s">
        <v>144</v>
      </c>
      <c r="C790" s="47" t="s">
        <v>2016</v>
      </c>
      <c r="D790" s="48">
        <f t="shared" si="90"/>
        <v>156.6</v>
      </c>
      <c r="E790" s="48">
        <f t="shared" si="91"/>
        <v>156.6</v>
      </c>
      <c r="F790" s="48"/>
      <c r="G790" s="48"/>
      <c r="H790" s="48">
        <v>156.6</v>
      </c>
      <c r="I790" s="55">
        <f t="shared" si="92"/>
        <v>0</v>
      </c>
      <c r="J790" s="55"/>
      <c r="K790" s="55"/>
      <c r="L790" s="55"/>
      <c r="M790" s="56">
        <f t="shared" si="93"/>
        <v>2779.65</v>
      </c>
      <c r="N790" s="56">
        <f t="shared" si="94"/>
        <v>352.35</v>
      </c>
      <c r="O790" s="56">
        <f t="shared" si="95"/>
        <v>2427.3</v>
      </c>
    </row>
    <row r="791" s="27" customFormat="1" ht="18" customHeight="1" spans="1:15">
      <c r="A791" s="46" t="s">
        <v>1750</v>
      </c>
      <c r="B791" s="47" t="s">
        <v>144</v>
      </c>
      <c r="C791" s="47" t="s">
        <v>2017</v>
      </c>
      <c r="D791" s="48">
        <f t="shared" si="90"/>
        <v>375.1</v>
      </c>
      <c r="E791" s="48">
        <f t="shared" si="91"/>
        <v>375.1</v>
      </c>
      <c r="F791" s="48"/>
      <c r="G791" s="48"/>
      <c r="H791" s="48">
        <v>375.1</v>
      </c>
      <c r="I791" s="55">
        <f t="shared" si="92"/>
        <v>0</v>
      </c>
      <c r="J791" s="55"/>
      <c r="K791" s="55"/>
      <c r="L791" s="55"/>
      <c r="M791" s="56">
        <f t="shared" si="93"/>
        <v>6658.025</v>
      </c>
      <c r="N791" s="56">
        <f t="shared" si="94"/>
        <v>843.975</v>
      </c>
      <c r="O791" s="56">
        <f t="shared" si="95"/>
        <v>5814.05</v>
      </c>
    </row>
    <row r="792" s="27" customFormat="1" ht="18" customHeight="1" spans="1:15">
      <c r="A792" s="46" t="s">
        <v>1750</v>
      </c>
      <c r="B792" s="47" t="s">
        <v>144</v>
      </c>
      <c r="C792" s="47" t="s">
        <v>2018</v>
      </c>
      <c r="D792" s="48">
        <f t="shared" si="90"/>
        <v>125.3</v>
      </c>
      <c r="E792" s="48">
        <f t="shared" si="91"/>
        <v>125.3</v>
      </c>
      <c r="F792" s="48"/>
      <c r="G792" s="48"/>
      <c r="H792" s="48">
        <v>125.3</v>
      </c>
      <c r="I792" s="55">
        <f t="shared" si="92"/>
        <v>0</v>
      </c>
      <c r="J792" s="55"/>
      <c r="K792" s="55"/>
      <c r="L792" s="55"/>
      <c r="M792" s="56">
        <f t="shared" si="93"/>
        <v>2224.075</v>
      </c>
      <c r="N792" s="56">
        <f t="shared" si="94"/>
        <v>281.925</v>
      </c>
      <c r="O792" s="56">
        <f t="shared" si="95"/>
        <v>1942.15</v>
      </c>
    </row>
    <row r="793" s="27" customFormat="1" ht="18" customHeight="1" spans="1:15">
      <c r="A793" s="46" t="s">
        <v>1750</v>
      </c>
      <c r="B793" s="47" t="s">
        <v>144</v>
      </c>
      <c r="C793" s="47" t="s">
        <v>2019</v>
      </c>
      <c r="D793" s="48">
        <f t="shared" si="90"/>
        <v>416.8</v>
      </c>
      <c r="E793" s="48">
        <f t="shared" si="91"/>
        <v>416.8</v>
      </c>
      <c r="F793" s="48"/>
      <c r="G793" s="48"/>
      <c r="H793" s="48">
        <v>416.8</v>
      </c>
      <c r="I793" s="55">
        <f t="shared" si="92"/>
        <v>0</v>
      </c>
      <c r="J793" s="55"/>
      <c r="K793" s="55"/>
      <c r="L793" s="55"/>
      <c r="M793" s="56">
        <f t="shared" si="93"/>
        <v>7398.2</v>
      </c>
      <c r="N793" s="56">
        <f t="shared" si="94"/>
        <v>937.8</v>
      </c>
      <c r="O793" s="56">
        <f t="shared" si="95"/>
        <v>6460.4</v>
      </c>
    </row>
    <row r="794" s="27" customFormat="1" ht="18" customHeight="1" spans="1:15">
      <c r="A794" s="46" t="s">
        <v>1750</v>
      </c>
      <c r="B794" s="47" t="s">
        <v>144</v>
      </c>
      <c r="C794" s="47" t="s">
        <v>2020</v>
      </c>
      <c r="D794" s="48">
        <f t="shared" si="90"/>
        <v>243.3</v>
      </c>
      <c r="E794" s="48">
        <f t="shared" si="91"/>
        <v>243.3</v>
      </c>
      <c r="F794" s="48"/>
      <c r="G794" s="48"/>
      <c r="H794" s="48">
        <v>243.3</v>
      </c>
      <c r="I794" s="55">
        <f t="shared" si="92"/>
        <v>0</v>
      </c>
      <c r="J794" s="55"/>
      <c r="K794" s="55"/>
      <c r="L794" s="55"/>
      <c r="M794" s="56">
        <f t="shared" si="93"/>
        <v>4318.575</v>
      </c>
      <c r="N794" s="56">
        <f t="shared" si="94"/>
        <v>547.425</v>
      </c>
      <c r="O794" s="56">
        <f t="shared" si="95"/>
        <v>3771.15</v>
      </c>
    </row>
    <row r="795" s="27" customFormat="1" ht="18" customHeight="1" spans="1:15">
      <c r="A795" s="46" t="s">
        <v>1750</v>
      </c>
      <c r="B795" s="47" t="s">
        <v>144</v>
      </c>
      <c r="C795" s="47" t="s">
        <v>2021</v>
      </c>
      <c r="D795" s="48">
        <f t="shared" si="90"/>
        <v>243.3</v>
      </c>
      <c r="E795" s="48">
        <f t="shared" si="91"/>
        <v>243.3</v>
      </c>
      <c r="F795" s="48"/>
      <c r="G795" s="48"/>
      <c r="H795" s="48">
        <v>243.3</v>
      </c>
      <c r="I795" s="55">
        <f t="shared" si="92"/>
        <v>0</v>
      </c>
      <c r="J795" s="55"/>
      <c r="K795" s="55"/>
      <c r="L795" s="55"/>
      <c r="M795" s="56">
        <f t="shared" si="93"/>
        <v>4318.575</v>
      </c>
      <c r="N795" s="56">
        <f t="shared" si="94"/>
        <v>547.425</v>
      </c>
      <c r="O795" s="56">
        <f t="shared" si="95"/>
        <v>3771.15</v>
      </c>
    </row>
    <row r="796" s="27" customFormat="1" ht="18" customHeight="1" spans="1:15">
      <c r="A796" s="46" t="s">
        <v>1750</v>
      </c>
      <c r="B796" s="47" t="s">
        <v>144</v>
      </c>
      <c r="C796" s="47" t="s">
        <v>2022</v>
      </c>
      <c r="D796" s="48">
        <f t="shared" si="90"/>
        <v>255.6</v>
      </c>
      <c r="E796" s="48">
        <f t="shared" si="91"/>
        <v>255.6</v>
      </c>
      <c r="F796" s="48"/>
      <c r="G796" s="48"/>
      <c r="H796" s="48">
        <v>255.6</v>
      </c>
      <c r="I796" s="55">
        <f t="shared" si="92"/>
        <v>0</v>
      </c>
      <c r="J796" s="55"/>
      <c r="K796" s="55"/>
      <c r="L796" s="55"/>
      <c r="M796" s="56">
        <f t="shared" si="93"/>
        <v>4536.9</v>
      </c>
      <c r="N796" s="56">
        <f t="shared" si="94"/>
        <v>575.1</v>
      </c>
      <c r="O796" s="56">
        <f t="shared" si="95"/>
        <v>3961.8</v>
      </c>
    </row>
    <row r="797" s="27" customFormat="1" ht="18" customHeight="1" spans="1:15">
      <c r="A797" s="46" t="s">
        <v>1750</v>
      </c>
      <c r="B797" s="47" t="s">
        <v>144</v>
      </c>
      <c r="C797" s="47" t="s">
        <v>2023</v>
      </c>
      <c r="D797" s="48">
        <f t="shared" si="90"/>
        <v>125</v>
      </c>
      <c r="E797" s="48">
        <f t="shared" si="91"/>
        <v>125</v>
      </c>
      <c r="F797" s="48"/>
      <c r="G797" s="48"/>
      <c r="H797" s="48">
        <v>125</v>
      </c>
      <c r="I797" s="55">
        <f t="shared" si="92"/>
        <v>0</v>
      </c>
      <c r="J797" s="55"/>
      <c r="K797" s="55"/>
      <c r="L797" s="55"/>
      <c r="M797" s="56">
        <f t="shared" si="93"/>
        <v>2218.75</v>
      </c>
      <c r="N797" s="56">
        <f t="shared" si="94"/>
        <v>281.25</v>
      </c>
      <c r="O797" s="56">
        <f t="shared" si="95"/>
        <v>1937.5</v>
      </c>
    </row>
    <row r="798" s="27" customFormat="1" ht="18" customHeight="1" spans="1:15">
      <c r="A798" s="59" t="s">
        <v>2024</v>
      </c>
      <c r="B798" s="60"/>
      <c r="C798" s="60" t="s">
        <v>14</v>
      </c>
      <c r="D798" s="61">
        <f>SUM(D799:D800)</f>
        <v>718.4</v>
      </c>
      <c r="E798" s="61">
        <f t="shared" ref="E798:O798" si="96">SUM(E799:E800)</f>
        <v>718.4</v>
      </c>
      <c r="F798" s="61">
        <f t="shared" si="96"/>
        <v>0</v>
      </c>
      <c r="G798" s="61">
        <f t="shared" si="96"/>
        <v>0</v>
      </c>
      <c r="H798" s="61">
        <f t="shared" si="96"/>
        <v>718.4</v>
      </c>
      <c r="I798" s="61">
        <f t="shared" si="96"/>
        <v>0</v>
      </c>
      <c r="J798" s="61">
        <f t="shared" si="96"/>
        <v>0</v>
      </c>
      <c r="K798" s="61">
        <f t="shared" si="96"/>
        <v>0</v>
      </c>
      <c r="L798" s="61">
        <f t="shared" si="96"/>
        <v>0</v>
      </c>
      <c r="M798" s="61">
        <f t="shared" si="96"/>
        <v>12751.6</v>
      </c>
      <c r="N798" s="61">
        <f t="shared" si="96"/>
        <v>1616.4</v>
      </c>
      <c r="O798" s="61">
        <f t="shared" si="96"/>
        <v>11135.2</v>
      </c>
    </row>
    <row r="799" s="27" customFormat="1" ht="18" customHeight="1" spans="1:17">
      <c r="A799" s="46" t="s">
        <v>2025</v>
      </c>
      <c r="B799" s="47" t="s">
        <v>79</v>
      </c>
      <c r="C799" s="47" t="s">
        <v>2026</v>
      </c>
      <c r="D799" s="48">
        <f>E799+I799</f>
        <v>384.4</v>
      </c>
      <c r="E799" s="48">
        <f>F799+G799+H799</f>
        <v>384.4</v>
      </c>
      <c r="F799" s="48"/>
      <c r="G799" s="48"/>
      <c r="H799" s="48">
        <v>384.4</v>
      </c>
      <c r="I799" s="55">
        <f>J799+K799+L799</f>
        <v>0</v>
      </c>
      <c r="J799" s="55"/>
      <c r="K799" s="55"/>
      <c r="L799" s="55"/>
      <c r="M799" s="56">
        <f>D799*17.75</f>
        <v>6823.1</v>
      </c>
      <c r="N799" s="56">
        <f>D799*2.25</f>
        <v>864.9</v>
      </c>
      <c r="O799" s="56">
        <f>M799-N799</f>
        <v>5958.2</v>
      </c>
      <c r="P799" s="63"/>
      <c r="Q799" s="64"/>
    </row>
    <row r="800" s="27" customFormat="1" ht="18" customHeight="1" spans="1:17">
      <c r="A800" s="46" t="s">
        <v>2025</v>
      </c>
      <c r="B800" s="47" t="s">
        <v>103</v>
      </c>
      <c r="C800" s="47" t="s">
        <v>2027</v>
      </c>
      <c r="D800" s="48">
        <f>E800+I800</f>
        <v>334</v>
      </c>
      <c r="E800" s="48">
        <f>F800+G800+H800</f>
        <v>334</v>
      </c>
      <c r="F800" s="48"/>
      <c r="G800" s="48"/>
      <c r="H800" s="48">
        <v>334</v>
      </c>
      <c r="I800" s="55">
        <f>J800+K800+L800</f>
        <v>0</v>
      </c>
      <c r="J800" s="55"/>
      <c r="K800" s="55"/>
      <c r="L800" s="55"/>
      <c r="M800" s="56">
        <f>D800*17.75</f>
        <v>5928.5</v>
      </c>
      <c r="N800" s="56">
        <f>D800*2.25</f>
        <v>751.5</v>
      </c>
      <c r="O800" s="56">
        <f>M800-N800</f>
        <v>5177</v>
      </c>
      <c r="P800" s="63"/>
      <c r="Q800" s="64"/>
    </row>
    <row r="801" s="27" customFormat="1" ht="18" customHeight="1" spans="1:15">
      <c r="A801" s="59" t="s">
        <v>2028</v>
      </c>
      <c r="B801" s="60"/>
      <c r="C801" s="60" t="s">
        <v>14</v>
      </c>
      <c r="D801" s="61">
        <f>SUM(D802:D804)</f>
        <v>1002.4</v>
      </c>
      <c r="E801" s="61">
        <f t="shared" ref="E801:O801" si="97">SUM(E802:E804)</f>
        <v>1002.4</v>
      </c>
      <c r="F801" s="61">
        <f t="shared" si="97"/>
        <v>0</v>
      </c>
      <c r="G801" s="61">
        <f t="shared" si="97"/>
        <v>0</v>
      </c>
      <c r="H801" s="61">
        <f t="shared" si="97"/>
        <v>1002.4</v>
      </c>
      <c r="I801" s="61">
        <f t="shared" si="97"/>
        <v>0</v>
      </c>
      <c r="J801" s="61">
        <f t="shared" si="97"/>
        <v>0</v>
      </c>
      <c r="K801" s="61">
        <f t="shared" si="97"/>
        <v>0</v>
      </c>
      <c r="L801" s="61">
        <f t="shared" si="97"/>
        <v>0</v>
      </c>
      <c r="M801" s="61">
        <f t="shared" si="97"/>
        <v>17792.6</v>
      </c>
      <c r="N801" s="61">
        <f t="shared" si="97"/>
        <v>2255.4</v>
      </c>
      <c r="O801" s="61">
        <f t="shared" si="97"/>
        <v>15537.2</v>
      </c>
    </row>
    <row r="802" s="27" customFormat="1" ht="18" customHeight="1" spans="1:17">
      <c r="A802" s="46" t="s">
        <v>2029</v>
      </c>
      <c r="B802" s="47" t="s">
        <v>44</v>
      </c>
      <c r="C802" s="47" t="s">
        <v>2030</v>
      </c>
      <c r="D802" s="48">
        <f t="shared" ref="D802:D806" si="98">E802+I802</f>
        <v>33</v>
      </c>
      <c r="E802" s="48">
        <f t="shared" ref="E802:E806" si="99">F802+G802+H802</f>
        <v>33</v>
      </c>
      <c r="F802" s="48"/>
      <c r="G802" s="48"/>
      <c r="H802" s="48">
        <v>33</v>
      </c>
      <c r="I802" s="55">
        <f>J802+K802+L802</f>
        <v>0</v>
      </c>
      <c r="J802" s="55"/>
      <c r="K802" s="55"/>
      <c r="L802" s="55"/>
      <c r="M802" s="56">
        <f t="shared" ref="M802:M806" si="100">D802*17.75</f>
        <v>585.75</v>
      </c>
      <c r="N802" s="56">
        <f t="shared" ref="N802:N806" si="101">D802*2.25</f>
        <v>74.25</v>
      </c>
      <c r="O802" s="56">
        <f t="shared" ref="O802:O806" si="102">M802-N802</f>
        <v>511.5</v>
      </c>
      <c r="P802" s="63"/>
      <c r="Q802" s="64"/>
    </row>
    <row r="803" s="27" customFormat="1" ht="18" customHeight="1" spans="1:17">
      <c r="A803" s="46" t="s">
        <v>2031</v>
      </c>
      <c r="B803" s="47" t="s">
        <v>44</v>
      </c>
      <c r="C803" s="47" t="s">
        <v>2032</v>
      </c>
      <c r="D803" s="48">
        <f t="shared" si="98"/>
        <v>484.7</v>
      </c>
      <c r="E803" s="48">
        <f t="shared" si="99"/>
        <v>484.7</v>
      </c>
      <c r="F803" s="48"/>
      <c r="G803" s="48"/>
      <c r="H803" s="48">
        <v>484.7</v>
      </c>
      <c r="I803" s="55">
        <f>J803+K803+L803</f>
        <v>0</v>
      </c>
      <c r="J803" s="55"/>
      <c r="K803" s="55"/>
      <c r="L803" s="55"/>
      <c r="M803" s="56">
        <f t="shared" si="100"/>
        <v>8603.425</v>
      </c>
      <c r="N803" s="56">
        <f t="shared" si="101"/>
        <v>1090.575</v>
      </c>
      <c r="O803" s="56">
        <f t="shared" si="102"/>
        <v>7512.85</v>
      </c>
      <c r="P803" s="63"/>
      <c r="Q803" s="64"/>
    </row>
    <row r="804" s="27" customFormat="1" ht="18" customHeight="1" spans="1:17">
      <c r="A804" s="46" t="s">
        <v>2031</v>
      </c>
      <c r="B804" s="47" t="s">
        <v>144</v>
      </c>
      <c r="C804" s="47" t="s">
        <v>2033</v>
      </c>
      <c r="D804" s="48">
        <f t="shared" si="98"/>
        <v>484.7</v>
      </c>
      <c r="E804" s="48">
        <f t="shared" si="99"/>
        <v>484.7</v>
      </c>
      <c r="F804" s="48"/>
      <c r="G804" s="48"/>
      <c r="H804" s="48">
        <v>484.7</v>
      </c>
      <c r="I804" s="55">
        <f>J804+K804+L804</f>
        <v>0</v>
      </c>
      <c r="J804" s="55"/>
      <c r="K804" s="55"/>
      <c r="L804" s="55"/>
      <c r="M804" s="56">
        <f t="shared" si="100"/>
        <v>8603.425</v>
      </c>
      <c r="N804" s="56">
        <f t="shared" si="101"/>
        <v>1090.575</v>
      </c>
      <c r="O804" s="56">
        <f t="shared" si="102"/>
        <v>7512.85</v>
      </c>
      <c r="P804" s="63"/>
      <c r="Q804" s="64"/>
    </row>
    <row r="805" s="27" customFormat="1" ht="18" customHeight="1" spans="1:15">
      <c r="A805" s="59" t="s">
        <v>2034</v>
      </c>
      <c r="B805" s="60"/>
      <c r="C805" s="60" t="s">
        <v>14</v>
      </c>
      <c r="D805" s="61">
        <f>SUM(D806)</f>
        <v>2686</v>
      </c>
      <c r="E805" s="61">
        <f t="shared" ref="E805:O805" si="103">SUM(E806)</f>
        <v>2686</v>
      </c>
      <c r="F805" s="61">
        <f t="shared" si="103"/>
        <v>0</v>
      </c>
      <c r="G805" s="61">
        <f t="shared" si="103"/>
        <v>0</v>
      </c>
      <c r="H805" s="61">
        <f t="shared" si="103"/>
        <v>2686</v>
      </c>
      <c r="I805" s="61">
        <f t="shared" si="103"/>
        <v>0</v>
      </c>
      <c r="J805" s="61">
        <f t="shared" si="103"/>
        <v>0</v>
      </c>
      <c r="K805" s="61">
        <f t="shared" si="103"/>
        <v>0</v>
      </c>
      <c r="L805" s="61">
        <f t="shared" si="103"/>
        <v>0</v>
      </c>
      <c r="M805" s="61">
        <f t="shared" si="103"/>
        <v>47676.5</v>
      </c>
      <c r="N805" s="61">
        <f t="shared" si="103"/>
        <v>6043.5</v>
      </c>
      <c r="O805" s="61">
        <f t="shared" si="103"/>
        <v>41633</v>
      </c>
    </row>
    <row r="806" s="27" customFormat="1" ht="43.2" spans="1:17">
      <c r="A806" s="46" t="s">
        <v>2034</v>
      </c>
      <c r="B806" s="62" t="s">
        <v>2035</v>
      </c>
      <c r="C806" s="47"/>
      <c r="D806" s="48">
        <f t="shared" si="98"/>
        <v>2686</v>
      </c>
      <c r="E806" s="48">
        <f t="shared" si="99"/>
        <v>2686</v>
      </c>
      <c r="F806" s="48"/>
      <c r="G806" s="48"/>
      <c r="H806" s="48">
        <v>2686</v>
      </c>
      <c r="I806" s="55"/>
      <c r="J806" s="55"/>
      <c r="K806" s="55"/>
      <c r="L806" s="55"/>
      <c r="M806" s="56">
        <f t="shared" si="100"/>
        <v>47676.5</v>
      </c>
      <c r="N806" s="56">
        <f t="shared" si="101"/>
        <v>6043.5</v>
      </c>
      <c r="O806" s="56">
        <f t="shared" si="102"/>
        <v>41633</v>
      </c>
      <c r="P806" s="63"/>
      <c r="Q806" s="64"/>
    </row>
  </sheetData>
  <autoFilter ref="A6:O806">
    <extLst/>
  </autoFilter>
  <sortState ref="A7:U796">
    <sortCondition ref="A7:A796"/>
    <sortCondition ref="B7:B796"/>
    <sortCondition ref="C7:C796"/>
  </sortState>
  <mergeCells count="12">
    <mergeCell ref="A1:O1"/>
    <mergeCell ref="B2:C2"/>
    <mergeCell ref="D3:L3"/>
    <mergeCell ref="E4:H4"/>
    <mergeCell ref="I4:L4"/>
    <mergeCell ref="A3:A5"/>
    <mergeCell ref="B3:B5"/>
    <mergeCell ref="C3:C5"/>
    <mergeCell ref="D4:D5"/>
    <mergeCell ref="M3:M5"/>
    <mergeCell ref="N3:N5"/>
    <mergeCell ref="O3:O5"/>
  </mergeCells>
  <conditionalFormatting sqref="C518">
    <cfRule type="duplicateValues" dxfId="0" priority="9"/>
  </conditionalFormatting>
  <conditionalFormatting sqref="C796">
    <cfRule type="duplicateValues" dxfId="0" priority="8"/>
  </conditionalFormatting>
  <conditionalFormatting sqref="C803">
    <cfRule type="duplicateValues" dxfId="0" priority="6"/>
  </conditionalFormatting>
  <conditionalFormatting sqref="C804">
    <cfRule type="duplicateValues" dxfId="0" priority="5"/>
  </conditionalFormatting>
  <conditionalFormatting sqref="C805">
    <cfRule type="duplicateValues" dxfId="0" priority="3"/>
  </conditionalFormatting>
  <conditionalFormatting sqref="C806">
    <cfRule type="duplicateValues" dxfId="0" priority="2"/>
  </conditionalFormatting>
  <conditionalFormatting sqref="C801:C802">
    <cfRule type="duplicateValues" dxfId="0" priority="7"/>
  </conditionalFormatting>
  <conditionalFormatting sqref="C1:C517 C519:C795 C807:C1048576 C797:C800">
    <cfRule type="duplicateValues" dxfId="0" priority="10"/>
  </conditionalFormatting>
  <printOptions horizontalCentered="1"/>
  <pageMargins left="0.708661417322835" right="0.708661417322835" top="0.748031496062992" bottom="0.748031496062992" header="0.31496062992126" footer="0.31496062992126"/>
  <pageSetup paperSize="9" scale="79" orientation="landscape"/>
  <headerFooter>
    <oddFooter>&amp;C共&amp;N页，第&amp;P页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6"/>
  </sheetPr>
  <dimension ref="A1:S12"/>
  <sheetViews>
    <sheetView view="pageBreakPreview" zoomScale="130" zoomScaleNormal="100" workbookViewId="0">
      <selection activeCell="N9" sqref="N9"/>
    </sheetView>
  </sheetViews>
  <sheetFormatPr defaultColWidth="9" defaultRowHeight="15.6"/>
  <cols>
    <col min="1" max="1" width="20.3796296296296" style="1" customWidth="1"/>
    <col min="2" max="5" width="7.5" style="2" customWidth="1"/>
    <col min="6" max="6" width="6" style="2" customWidth="1"/>
    <col min="7" max="9" width="7.5" style="2" customWidth="1"/>
    <col min="10" max="10" width="4.5" style="2" customWidth="1"/>
    <col min="11" max="11" width="9" style="2" customWidth="1"/>
    <col min="12" max="12" width="9.5" style="2" customWidth="1"/>
    <col min="13" max="13" width="9" style="2"/>
    <col min="14" max="14" width="19.25" style="1" customWidth="1"/>
    <col min="15" max="15" width="18.1296296296296" style="1" customWidth="1"/>
    <col min="16" max="16" width="9.5" style="1" customWidth="1"/>
    <col min="17" max="16378" width="9" style="1"/>
  </cols>
  <sheetData>
    <row r="1" s="1" customFormat="1" ht="24.75" customHeight="1" spans="1:19">
      <c r="A1" s="3" t="s">
        <v>2036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8"/>
      <c r="P1" s="18"/>
      <c r="Q1" s="18"/>
      <c r="R1" s="18"/>
      <c r="S1" s="18"/>
    </row>
    <row r="2" s="1" customFormat="1" ht="24" customHeight="1" spans="1:14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4.25" customHeight="1" spans="1:14">
      <c r="A3" s="5" t="s">
        <v>2037</v>
      </c>
      <c r="B3" s="6" t="s">
        <v>2038</v>
      </c>
      <c r="C3" s="6"/>
      <c r="D3" s="6"/>
      <c r="E3" s="6"/>
      <c r="F3" s="6"/>
      <c r="G3" s="6"/>
      <c r="H3" s="6"/>
      <c r="I3" s="6"/>
      <c r="J3" s="6"/>
      <c r="K3" s="8" t="s">
        <v>38</v>
      </c>
      <c r="L3" s="19" t="s">
        <v>39</v>
      </c>
      <c r="M3" s="8" t="s">
        <v>16</v>
      </c>
      <c r="N3" s="20" t="s">
        <v>7</v>
      </c>
    </row>
    <row r="4" s="1" customFormat="1" ht="18" customHeight="1" spans="1:14">
      <c r="A4" s="7"/>
      <c r="B4" s="8" t="s">
        <v>8</v>
      </c>
      <c r="C4" s="9" t="s">
        <v>9</v>
      </c>
      <c r="D4" s="10"/>
      <c r="E4" s="10"/>
      <c r="F4" s="11"/>
      <c r="G4" s="9" t="s">
        <v>10</v>
      </c>
      <c r="H4" s="10"/>
      <c r="I4" s="10"/>
      <c r="J4" s="11"/>
      <c r="K4" s="21"/>
      <c r="L4" s="21"/>
      <c r="M4" s="21"/>
      <c r="N4" s="22"/>
    </row>
    <row r="5" s="1" customFormat="1" ht="18" customHeight="1" spans="1:14">
      <c r="A5" s="12"/>
      <c r="B5" s="13"/>
      <c r="C5" s="6" t="s">
        <v>14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11</v>
      </c>
      <c r="I5" s="6" t="s">
        <v>12</v>
      </c>
      <c r="J5" s="6" t="s">
        <v>13</v>
      </c>
      <c r="K5" s="13"/>
      <c r="L5" s="13"/>
      <c r="M5" s="13"/>
      <c r="N5" s="23"/>
    </row>
    <row r="6" s="1" customFormat="1" ht="30" customHeight="1" spans="1:16">
      <c r="A6" s="14" t="s">
        <v>2039</v>
      </c>
      <c r="B6" s="6">
        <f>C6+G6</f>
        <v>51450.9</v>
      </c>
      <c r="C6" s="6">
        <f>D6+E6+F6</f>
        <v>51450.9</v>
      </c>
      <c r="D6" s="6">
        <v>27459</v>
      </c>
      <c r="E6" s="6">
        <f>25729.6-16.9-718.4-1002.4</f>
        <v>23991.9</v>
      </c>
      <c r="F6" s="6"/>
      <c r="G6" s="6">
        <f t="shared" ref="G6:G12" si="0">H6+I6+J6</f>
        <v>0</v>
      </c>
      <c r="H6" s="6"/>
      <c r="I6" s="6"/>
      <c r="J6" s="6"/>
      <c r="K6" s="17">
        <f t="shared" ref="K6:K9" si="1">(D6+H6)*14.75+(E6+I6)*17.75</f>
        <v>830876.475</v>
      </c>
      <c r="L6" s="17">
        <f t="shared" ref="L6:L9" si="2">(E6+I6)*2.25</f>
        <v>53981.775</v>
      </c>
      <c r="M6" s="17">
        <f>K6-L6</f>
        <v>776894.7</v>
      </c>
      <c r="N6" s="14"/>
      <c r="P6" s="2"/>
    </row>
    <row r="7" s="1" customFormat="1" ht="30" customHeight="1" spans="1:16">
      <c r="A7" s="14" t="s">
        <v>2040</v>
      </c>
      <c r="B7" s="6">
        <f t="shared" ref="B7:B12" si="3">C7+G7</f>
        <v>25308</v>
      </c>
      <c r="C7" s="6">
        <f t="shared" ref="C7:C12" si="4">D7+E7+F7</f>
        <v>25308</v>
      </c>
      <c r="D7" s="6">
        <v>25308</v>
      </c>
      <c r="E7" s="6"/>
      <c r="F7" s="6"/>
      <c r="G7" s="6">
        <f t="shared" si="0"/>
        <v>0</v>
      </c>
      <c r="H7" s="6"/>
      <c r="I7" s="6"/>
      <c r="J7" s="6"/>
      <c r="K7" s="17">
        <f t="shared" si="1"/>
        <v>373293</v>
      </c>
      <c r="L7" s="17">
        <f t="shared" si="2"/>
        <v>0</v>
      </c>
      <c r="M7" s="17">
        <f>K7-L7</f>
        <v>373293</v>
      </c>
      <c r="N7" s="14"/>
      <c r="P7" s="2"/>
    </row>
    <row r="8" s="1" customFormat="1" ht="30" customHeight="1" spans="1:16">
      <c r="A8" s="14" t="s">
        <v>2041</v>
      </c>
      <c r="B8" s="6">
        <f t="shared" si="3"/>
        <v>21522</v>
      </c>
      <c r="C8" s="6">
        <f t="shared" si="4"/>
        <v>21522</v>
      </c>
      <c r="D8" s="6">
        <v>21522</v>
      </c>
      <c r="E8" s="6"/>
      <c r="F8" s="6"/>
      <c r="G8" s="6">
        <f t="shared" si="0"/>
        <v>0</v>
      </c>
      <c r="H8" s="6"/>
      <c r="I8" s="6"/>
      <c r="J8" s="6"/>
      <c r="K8" s="17">
        <f t="shared" si="1"/>
        <v>317449.5</v>
      </c>
      <c r="L8" s="17">
        <f t="shared" si="2"/>
        <v>0</v>
      </c>
      <c r="M8" s="17">
        <f>K8-L8</f>
        <v>317449.5</v>
      </c>
      <c r="N8" s="15"/>
      <c r="P8" s="2"/>
    </row>
    <row r="9" s="1" customFormat="1" ht="30" customHeight="1" spans="1:16">
      <c r="A9" s="15" t="s">
        <v>2042</v>
      </c>
      <c r="B9" s="6">
        <f t="shared" si="3"/>
        <v>8031</v>
      </c>
      <c r="C9" s="6">
        <f t="shared" si="4"/>
        <v>8031</v>
      </c>
      <c r="D9" s="6">
        <f>47-4</f>
        <v>43</v>
      </c>
      <c r="E9" s="6">
        <f>7984+4</f>
        <v>7988</v>
      </c>
      <c r="F9" s="6"/>
      <c r="G9" s="6">
        <f t="shared" si="0"/>
        <v>0</v>
      </c>
      <c r="H9" s="6"/>
      <c r="I9" s="6"/>
      <c r="J9" s="6"/>
      <c r="K9" s="17">
        <f t="shared" si="1"/>
        <v>142421.25</v>
      </c>
      <c r="L9" s="17">
        <f t="shared" si="2"/>
        <v>17973</v>
      </c>
      <c r="M9" s="17">
        <f>K9-L9</f>
        <v>124448.25</v>
      </c>
      <c r="N9" s="14"/>
      <c r="P9" s="2"/>
    </row>
    <row r="10" s="1" customFormat="1" ht="30" customHeight="1" spans="1:16">
      <c r="A10" s="16" t="s">
        <v>26</v>
      </c>
      <c r="B10" s="6">
        <f t="shared" si="3"/>
        <v>258</v>
      </c>
      <c r="C10" s="6">
        <f t="shared" si="4"/>
        <v>258</v>
      </c>
      <c r="D10" s="17"/>
      <c r="E10" s="17"/>
      <c r="F10" s="17">
        <v>258</v>
      </c>
      <c r="G10" s="17">
        <f t="shared" si="0"/>
        <v>0</v>
      </c>
      <c r="H10" s="17"/>
      <c r="I10" s="17"/>
      <c r="J10" s="17"/>
      <c r="K10" s="17">
        <f t="shared" ref="K10:K12" si="5">B10*17.75</f>
        <v>4579.5</v>
      </c>
      <c r="L10" s="17">
        <f t="shared" ref="L10:L12" si="6">B10*2.25</f>
        <v>580.5</v>
      </c>
      <c r="M10" s="17">
        <f t="shared" ref="M10:M12" si="7">K10-L10</f>
        <v>3999</v>
      </c>
      <c r="N10" s="24" t="s">
        <v>2043</v>
      </c>
      <c r="P10" s="2"/>
    </row>
    <row r="11" s="1" customFormat="1" ht="30" customHeight="1" spans="1:16">
      <c r="A11" s="16" t="s">
        <v>27</v>
      </c>
      <c r="B11" s="6">
        <f t="shared" si="3"/>
        <v>1943.5</v>
      </c>
      <c r="C11" s="6">
        <f t="shared" si="4"/>
        <v>1943.5</v>
      </c>
      <c r="D11" s="17"/>
      <c r="E11" s="17">
        <f>2001.5-58</f>
        <v>1943.5</v>
      </c>
      <c r="F11" s="17"/>
      <c r="G11" s="17">
        <f t="shared" si="0"/>
        <v>0</v>
      </c>
      <c r="H11" s="17"/>
      <c r="I11" s="17"/>
      <c r="J11" s="17"/>
      <c r="K11" s="17">
        <f t="shared" si="5"/>
        <v>34497.125</v>
      </c>
      <c r="L11" s="17">
        <f t="shared" si="6"/>
        <v>4372.875</v>
      </c>
      <c r="M11" s="17">
        <f t="shared" si="7"/>
        <v>30124.25</v>
      </c>
      <c r="N11" s="16"/>
      <c r="P11" s="2"/>
    </row>
    <row r="12" s="1" customFormat="1" ht="30" customHeight="1" spans="1:16">
      <c r="A12" s="16" t="s">
        <v>28</v>
      </c>
      <c r="B12" s="6">
        <f t="shared" si="3"/>
        <v>638.4</v>
      </c>
      <c r="C12" s="6">
        <f t="shared" si="4"/>
        <v>638.4</v>
      </c>
      <c r="D12" s="17"/>
      <c r="E12" s="17"/>
      <c r="F12" s="17">
        <v>638.4</v>
      </c>
      <c r="G12" s="17">
        <f t="shared" si="0"/>
        <v>0</v>
      </c>
      <c r="H12" s="17"/>
      <c r="I12" s="17"/>
      <c r="J12" s="17"/>
      <c r="K12" s="17">
        <f t="shared" si="5"/>
        <v>11331.6</v>
      </c>
      <c r="L12" s="17">
        <f t="shared" si="6"/>
        <v>1436.4</v>
      </c>
      <c r="M12" s="17">
        <f t="shared" si="7"/>
        <v>9895.2</v>
      </c>
      <c r="N12" s="24" t="s">
        <v>2044</v>
      </c>
      <c r="P12" s="2"/>
    </row>
  </sheetData>
  <sortState ref="A13:P32">
    <sortCondition ref="A13"/>
  </sortState>
  <mergeCells count="11">
    <mergeCell ref="A1:N1"/>
    <mergeCell ref="A2:N2"/>
    <mergeCell ref="B3:J3"/>
    <mergeCell ref="C4:F4"/>
    <mergeCell ref="G4:J4"/>
    <mergeCell ref="A3:A5"/>
    <mergeCell ref="B4:B5"/>
    <mergeCell ref="K3:K5"/>
    <mergeCell ref="L3:L5"/>
    <mergeCell ref="M3:M5"/>
    <mergeCell ref="N3:N5"/>
  </mergeCells>
  <pageMargins left="0.75" right="0.75" top="1" bottom="1" header="0.5" footer="0.5"/>
  <pageSetup paperSize="9" scale="82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平福头片</vt:lpstr>
      <vt:lpstr>塘底</vt:lpstr>
      <vt:lpstr>上梧江</vt:lpstr>
      <vt:lpstr>五星岭</vt:lpstr>
      <vt:lpstr>阳明山 </vt:lpstr>
      <vt:lpstr>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刘刘</cp:lastModifiedBy>
  <dcterms:created xsi:type="dcterms:W3CDTF">2020-11-11T06:50:00Z</dcterms:created>
  <cp:lastPrinted>2021-12-30T07:06:00Z</cp:lastPrinted>
  <dcterms:modified xsi:type="dcterms:W3CDTF">2022-11-25T03:23:27Z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DDA0E68FC09546BFB330F276046EDEE3</vt:lpwstr>
  </property>
</Properties>
</file>